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https://nationaltab.sharepoint.com/Shared Documents/2022 National/Chick Fil A/01877 - Coral Springs, FL/3 REPORT DOCS/"/>
    </mc:Choice>
  </mc:AlternateContent>
  <xr:revisionPtr revIDLastSave="2" documentId="8_{3143602A-0232-4778-8E85-DF3A04764FA6}" xr6:coauthVersionLast="47" xr6:coauthVersionMax="47" xr10:uidLastSave="{6D1B5C95-4810-4607-BAE5-290FAB95428E}"/>
  <bookViews>
    <workbookView xWindow="28680" yWindow="-120" windowWidth="29040" windowHeight="15720" xr2:uid="{00000000-000D-0000-FFFF-FFFF00000000}"/>
  </bookViews>
  <sheets>
    <sheet name="Survey" sheetId="1" r:id="rId1"/>
    <sheet name="2020 Chain" sheetId="2" r:id="rId2"/>
    <sheet name="Sheet1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20" i="2" l="1"/>
  <c r="AX20" i="2"/>
  <c r="AS20" i="2"/>
  <c r="AR20" i="2"/>
  <c r="AM20" i="2"/>
  <c r="AL20" i="2"/>
  <c r="AF10" i="1" s="1"/>
  <c r="AG20" i="2"/>
  <c r="AF20" i="2"/>
  <c r="AF9" i="1" s="1"/>
  <c r="AA20" i="2"/>
  <c r="Z20" i="2"/>
  <c r="AF8" i="1" s="1"/>
  <c r="H20" i="2"/>
  <c r="B20" i="2"/>
  <c r="C9" i="2"/>
  <c r="C8" i="2"/>
  <c r="C7" i="2"/>
  <c r="C6" i="2"/>
  <c r="C5" i="2"/>
  <c r="C4" i="2"/>
  <c r="C3" i="2"/>
  <c r="C2" i="2"/>
  <c r="C1" i="2"/>
  <c r="BL133" i="1"/>
  <c r="BF133" i="1"/>
  <c r="AZ133" i="1"/>
  <c r="BL131" i="1"/>
  <c r="BF131" i="1"/>
  <c r="AZ131" i="1"/>
  <c r="BL129" i="1"/>
  <c r="BF129" i="1"/>
  <c r="AZ129" i="1"/>
  <c r="BL127" i="1"/>
  <c r="BF127" i="1"/>
  <c r="AZ127" i="1"/>
  <c r="BL125" i="1"/>
  <c r="BF125" i="1"/>
  <c r="AZ125" i="1"/>
  <c r="BL119" i="1"/>
  <c r="BF119" i="1"/>
  <c r="AZ119" i="1"/>
  <c r="BL117" i="1"/>
  <c r="BF117" i="1"/>
  <c r="AZ117" i="1"/>
  <c r="BL115" i="1"/>
  <c r="BF115" i="1"/>
  <c r="AZ115" i="1"/>
  <c r="V115" i="1"/>
  <c r="BL113" i="1"/>
  <c r="BF113" i="1"/>
  <c r="AZ113" i="1"/>
  <c r="V113" i="1"/>
  <c r="BL111" i="1"/>
  <c r="BF111" i="1"/>
  <c r="AZ111" i="1"/>
  <c r="V111" i="1"/>
  <c r="BL109" i="1"/>
  <c r="BF109" i="1"/>
  <c r="AZ109" i="1"/>
  <c r="V109" i="1"/>
  <c r="BL107" i="1"/>
  <c r="BF107" i="1"/>
  <c r="AZ107" i="1"/>
  <c r="V107" i="1"/>
  <c r="BL99" i="1"/>
  <c r="BF99" i="1"/>
  <c r="AZ99" i="1"/>
  <c r="V99" i="1"/>
  <c r="BL97" i="1"/>
  <c r="BF97" i="1"/>
  <c r="AZ97" i="1"/>
  <c r="V97" i="1"/>
  <c r="BL95" i="1"/>
  <c r="BF95" i="1"/>
  <c r="AZ95" i="1"/>
  <c r="V95" i="1"/>
  <c r="BL93" i="1"/>
  <c r="BF93" i="1"/>
  <c r="AZ93" i="1"/>
  <c r="V93" i="1"/>
  <c r="BL91" i="1"/>
  <c r="BF91" i="1"/>
  <c r="AZ91" i="1"/>
  <c r="V91" i="1"/>
  <c r="BL89" i="1"/>
  <c r="BF89" i="1"/>
  <c r="AZ89" i="1"/>
  <c r="V89" i="1"/>
  <c r="BL87" i="1"/>
  <c r="BF87" i="1"/>
  <c r="AZ87" i="1"/>
  <c r="V87" i="1"/>
  <c r="BL79" i="1"/>
  <c r="BF79" i="1"/>
  <c r="AZ79" i="1"/>
  <c r="V79" i="1"/>
  <c r="BL77" i="1"/>
  <c r="BF77" i="1"/>
  <c r="AZ77" i="1"/>
  <c r="AN77" i="1"/>
  <c r="V77" i="1"/>
  <c r="BL75" i="1"/>
  <c r="BF75" i="1"/>
  <c r="AZ75" i="1"/>
  <c r="V75" i="1"/>
  <c r="BL73" i="1"/>
  <c r="BF73" i="1"/>
  <c r="AZ73" i="1"/>
  <c r="V73" i="1"/>
  <c r="BL71" i="1"/>
  <c r="BF71" i="1"/>
  <c r="AZ71" i="1"/>
  <c r="V71" i="1"/>
  <c r="BL69" i="1"/>
  <c r="BF69" i="1"/>
  <c r="AZ69" i="1"/>
  <c r="AN69" i="1"/>
  <c r="V69" i="1"/>
  <c r="BL67" i="1"/>
  <c r="BF67" i="1"/>
  <c r="AZ67" i="1"/>
  <c r="AN67" i="1"/>
  <c r="V67" i="1"/>
  <c r="BL65" i="1"/>
  <c r="BF65" i="1"/>
  <c r="AZ65" i="1"/>
  <c r="AN65" i="1"/>
  <c r="V65" i="1"/>
  <c r="BL57" i="1"/>
  <c r="BF57" i="1"/>
  <c r="AZ57" i="1"/>
  <c r="AN57" i="1"/>
  <c r="V57" i="1"/>
  <c r="BL55" i="1"/>
  <c r="BF55" i="1"/>
  <c r="AZ55" i="1"/>
  <c r="AN55" i="1"/>
  <c r="V55" i="1"/>
  <c r="BL53" i="1"/>
  <c r="BF53" i="1"/>
  <c r="AZ53" i="1"/>
  <c r="BL51" i="1"/>
  <c r="BF51" i="1"/>
  <c r="AZ51" i="1"/>
  <c r="BL49" i="1"/>
  <c r="BF49" i="1"/>
  <c r="AZ49" i="1"/>
  <c r="BL47" i="1"/>
  <c r="BF47" i="1"/>
  <c r="AZ47" i="1"/>
  <c r="BF38" i="1"/>
  <c r="AZ38" i="1"/>
  <c r="AZ36" i="1"/>
  <c r="BL34" i="1"/>
  <c r="BF34" i="1"/>
  <c r="AZ34" i="1"/>
  <c r="V34" i="1"/>
  <c r="BL32" i="1"/>
  <c r="BF32" i="1"/>
  <c r="AZ32" i="1"/>
  <c r="BL30" i="1"/>
  <c r="BF30" i="1"/>
  <c r="AZ30" i="1"/>
  <c r="BL28" i="1"/>
  <c r="BF28" i="1"/>
  <c r="AZ28" i="1"/>
  <c r="BS13" i="1" s="1"/>
  <c r="BW13" i="1" s="1"/>
  <c r="AN28" i="1"/>
  <c r="AB28" i="1"/>
  <c r="BL26" i="1"/>
  <c r="BF26" i="1"/>
  <c r="AZ26" i="1"/>
  <c r="BL24" i="1"/>
  <c r="BF24" i="1"/>
  <c r="AZ24" i="1"/>
  <c r="BL22" i="1"/>
  <c r="BF22" i="1"/>
  <c r="AZ22" i="1"/>
  <c r="BL20" i="1"/>
  <c r="BF20" i="1"/>
  <c r="AZ20" i="1"/>
  <c r="AA15" i="1"/>
  <c r="X15" i="1"/>
  <c r="BS14" i="1"/>
  <c r="BW14" i="1" s="1"/>
  <c r="BM14" i="1"/>
  <c r="BH14" i="1"/>
  <c r="BD14" i="1"/>
  <c r="AZ14" i="1"/>
  <c r="AI14" i="1" a="1"/>
  <c r="AI14" i="1" s="1"/>
  <c r="AA14" i="1"/>
  <c r="X14" i="1"/>
  <c r="BM13" i="1"/>
  <c r="BH13" i="1"/>
  <c r="BD13" i="1"/>
  <c r="AZ13" i="1"/>
  <c r="AI13" i="1" a="1"/>
  <c r="AI13" i="1"/>
  <c r="AA13" i="1"/>
  <c r="X13" i="1"/>
  <c r="AI12" i="1" a="1"/>
  <c r="AI12" i="1" s="1"/>
  <c r="AA12" i="1"/>
  <c r="AT133" i="1"/>
  <c r="BS11" i="1"/>
  <c r="BM11" i="1"/>
  <c r="BH11" i="1"/>
  <c r="BD11" i="1"/>
  <c r="AZ11" i="1"/>
  <c r="BW11" i="1" s="1"/>
  <c r="AP11" i="1"/>
  <c r="AI11" i="1" a="1"/>
  <c r="AI11" i="1" s="1"/>
  <c r="AA11" i="1"/>
  <c r="X11" i="1"/>
  <c r="BS10" i="1"/>
  <c r="BM10" i="1"/>
  <c r="BH10" i="1"/>
  <c r="BD10" i="1"/>
  <c r="AZ10" i="1"/>
  <c r="BW10" i="1" s="1"/>
  <c r="AP10" i="1"/>
  <c r="M10" i="1"/>
  <c r="AI10" i="1" s="1" a="1"/>
  <c r="AI10" i="1" s="1"/>
  <c r="E10" i="1"/>
  <c r="BS9" i="1"/>
  <c r="BM9" i="1"/>
  <c r="BW9" i="1" s="1"/>
  <c r="BH9" i="1"/>
  <c r="BD9" i="1"/>
  <c r="AZ9" i="1"/>
  <c r="AP9" i="1"/>
  <c r="AI9" i="1" a="1"/>
  <c r="AI9" i="1" s="1"/>
  <c r="AA9" i="1"/>
  <c r="X9" i="1"/>
  <c r="BS8" i="1"/>
  <c r="BM8" i="1"/>
  <c r="BH8" i="1"/>
  <c r="BD8" i="1"/>
  <c r="AZ8" i="1"/>
  <c r="AP8" i="1"/>
  <c r="AI8" i="1" a="1"/>
  <c r="AI8" i="1" s="1"/>
  <c r="AA8" i="1"/>
  <c r="X8" i="1"/>
  <c r="CE7" i="1"/>
  <c r="BW6" i="1"/>
  <c r="BK6" i="1"/>
  <c r="BD6" i="1"/>
  <c r="AZ6" i="1"/>
  <c r="AT6" i="1"/>
  <c r="AO6" i="1"/>
  <c r="AS10" i="1" s="1"/>
  <c r="AE6" i="1"/>
  <c r="V6" i="1"/>
  <c r="K6" i="1"/>
  <c r="B6" i="1"/>
  <c r="BN4" i="1"/>
  <c r="BE4" i="1"/>
  <c r="AT4" i="1"/>
  <c r="AR4" i="1"/>
  <c r="D24" i="1" s="1"/>
  <c r="AG4" i="1"/>
  <c r="T4" i="1"/>
  <c r="F4" i="1"/>
  <c r="B4" i="1"/>
  <c r="BU2" i="1"/>
  <c r="J2" i="1"/>
  <c r="AT24" i="1" l="1"/>
  <c r="BH12" i="1" s="1"/>
  <c r="BH15" i="1" s="1"/>
  <c r="AT75" i="1"/>
  <c r="AT87" i="1"/>
  <c r="AT109" i="1"/>
  <c r="BW8" i="1"/>
  <c r="X10" i="1"/>
  <c r="AT55" i="1"/>
  <c r="AT69" i="1"/>
  <c r="AT97" i="1"/>
  <c r="AA10" i="1"/>
  <c r="AS12" i="1"/>
  <c r="AT28" i="1"/>
  <c r="BS12" i="1" s="1"/>
  <c r="BS15" i="1" s="1"/>
  <c r="AT32" i="1"/>
  <c r="AT34" i="1" s="1"/>
  <c r="AT91" i="1"/>
  <c r="AT113" i="1"/>
  <c r="AS8" i="1"/>
  <c r="AS11" i="1"/>
  <c r="AT22" i="1"/>
  <c r="BD12" i="1" s="1"/>
  <c r="BD15" i="1" s="1"/>
  <c r="AT49" i="1"/>
  <c r="AT53" i="1"/>
  <c r="AT67" i="1"/>
  <c r="AT73" i="1"/>
  <c r="AT79" i="1"/>
  <c r="AT107" i="1"/>
  <c r="AT117" i="1"/>
  <c r="AT125" i="1"/>
  <c r="AT129" i="1"/>
  <c r="AT26" i="1"/>
  <c r="BM12" i="1" s="1"/>
  <c r="BM15" i="1" s="1"/>
  <c r="AT95" i="1"/>
  <c r="AT65" i="1"/>
  <c r="AT89" i="1"/>
  <c r="AT111" i="1"/>
  <c r="AS13" i="1"/>
  <c r="AT30" i="1"/>
  <c r="AT71" i="1"/>
  <c r="AT77" i="1"/>
  <c r="AT99" i="1"/>
  <c r="AT20" i="1"/>
  <c r="AZ12" i="1" s="1"/>
  <c r="AT47" i="1"/>
  <c r="AT51" i="1"/>
  <c r="AT57" i="1"/>
  <c r="AT93" i="1"/>
  <c r="AT115" i="1"/>
  <c r="AT119" i="1"/>
  <c r="AT127" i="1"/>
  <c r="AT131" i="1"/>
  <c r="BW12" i="1" l="1"/>
  <c r="AZ15" i="1"/>
  <c r="BW15" i="1" s="1"/>
</calcChain>
</file>

<file path=xl/sharedStrings.xml><?xml version="1.0" encoding="utf-8"?>
<sst xmlns="http://schemas.openxmlformats.org/spreadsheetml/2006/main" count="891" uniqueCount="281">
  <si>
    <t>NOTE:  WHILE LENNOX UNITS CAN BE ORDERED, UNITS CANNOT BE DELIVERED UNTIL 1ST QUARTER OF 2023</t>
  </si>
  <si>
    <t>TAB Partner -</t>
  </si>
  <si>
    <t>Tech-</t>
  </si>
  <si>
    <t>CONDITION SURVEY</t>
  </si>
  <si>
    <t>Survey Due Date -</t>
  </si>
  <si>
    <t>UNIT #</t>
  </si>
  <si>
    <t>UNIT NAME</t>
  </si>
  <si>
    <t>STREET ADDRESS</t>
  </si>
  <si>
    <t>CITY</t>
  </si>
  <si>
    <t>ST</t>
  </si>
  <si>
    <t>OPERATOR</t>
  </si>
  <si>
    <t>PHONE #</t>
  </si>
  <si>
    <t>EMAIL</t>
  </si>
  <si>
    <t>CONSTRUCTION MGR (CM)</t>
  </si>
  <si>
    <t>SR PROGRAM MGR (SRP)</t>
  </si>
  <si>
    <t>SR PROGRAM LEAD (SRPL)</t>
  </si>
  <si>
    <t>FEQ FIELD CONSULTANT</t>
  </si>
  <si>
    <t>PROTO-TYPE</t>
  </si>
  <si>
    <t>OPEN DATE</t>
  </si>
  <si>
    <t>UNIT AGE</t>
  </si>
  <si>
    <t>CONSTR START</t>
  </si>
  <si>
    <t>SCOPE OF WORK</t>
  </si>
  <si>
    <t>ARCHITECT</t>
  </si>
  <si>
    <t>AC#</t>
  </si>
  <si>
    <t>SERIAL #</t>
  </si>
  <si>
    <t>MODEL #</t>
  </si>
  <si>
    <t>TON</t>
  </si>
  <si>
    <t>MFG.</t>
  </si>
  <si>
    <t>AGE</t>
  </si>
  <si>
    <t>HVAC UNIT TYPE/HUMIDITROL</t>
  </si>
  <si>
    <t>AREA SERVED</t>
  </si>
  <si>
    <t>HEAT EXCH.</t>
  </si>
  <si>
    <t>COND.DAM.</t>
  </si>
  <si>
    <t>HAIL GARD</t>
  </si>
  <si>
    <t>EVAP COIL</t>
  </si>
  <si>
    <t>POW EXH</t>
  </si>
  <si>
    <t>TOTAL</t>
  </si>
  <si>
    <t>AC1</t>
  </si>
  <si>
    <t>5619G01421</t>
  </si>
  <si>
    <t>LGH150H4BH1Y</t>
  </si>
  <si>
    <t>AC2</t>
  </si>
  <si>
    <t>5619G03308</t>
  </si>
  <si>
    <t>LGH120H4BH3Y</t>
  </si>
  <si>
    <t>AC3</t>
  </si>
  <si>
    <t>AC4</t>
  </si>
  <si>
    <t>5619G00830</t>
  </si>
  <si>
    <t>LGH060H4EH4Y</t>
  </si>
  <si>
    <t>AC5</t>
  </si>
  <si>
    <t>AC6</t>
  </si>
  <si>
    <t>AC7</t>
  </si>
  <si>
    <t>AC8</t>
  </si>
  <si>
    <r>
      <rPr>
        <b/>
        <sz val="12"/>
        <color theme="1"/>
        <rFont val="Calibri"/>
        <family val="2"/>
      </rPr>
      <t>CRITICAL</t>
    </r>
    <r>
      <rPr>
        <sz val="12"/>
        <color theme="1"/>
        <rFont val="Calibri"/>
        <family val="2"/>
      </rPr>
      <t xml:space="preserve"> - Unable to Perform T &amp; B Scope until Corrected by Responsible Party.</t>
    </r>
  </si>
  <si>
    <r>
      <rPr>
        <b/>
        <sz val="12"/>
        <color theme="1"/>
        <rFont val="Calibri"/>
        <family val="2"/>
      </rPr>
      <t>REVIEW &amp; RECTIFY</t>
    </r>
    <r>
      <rPr>
        <sz val="12"/>
        <color theme="1"/>
        <rFont val="Calibri"/>
        <family val="2"/>
      </rPr>
      <t xml:space="preserve"> - If no action is taken T&amp;B can be performed, but system performance will suffer.</t>
    </r>
  </si>
  <si>
    <r>
      <rPr>
        <b/>
        <sz val="12"/>
        <color theme="1"/>
        <rFont val="Calibri"/>
        <family val="2"/>
      </rPr>
      <t>NON-CRITICAL</t>
    </r>
    <r>
      <rPr>
        <sz val="12"/>
        <color theme="1"/>
        <rFont val="Calibri"/>
        <family val="2"/>
      </rPr>
      <t xml:space="preserve"> - Noted for consideration by project team, but not critical to system performance or fnctionality.</t>
    </r>
  </si>
  <si>
    <t>1.  Using punch/screwdriver, prod heat exchanger tubes.  If holes found and/or or prod test fail enter unit tonnage and lock out.</t>
  </si>
  <si>
    <t>CRITICAL</t>
  </si>
  <si>
    <t>C</t>
  </si>
  <si>
    <r>
      <rPr>
        <sz val="12"/>
        <color theme="1"/>
        <rFont val="Calibri"/>
        <family val="2"/>
      </rPr>
      <t>2.  Quantify damage/deterioration to the condenser coil</t>
    </r>
    <r>
      <rPr>
        <b/>
        <sz val="12"/>
        <color theme="1"/>
        <rFont val="Calibri"/>
        <family val="2"/>
      </rPr>
      <t xml:space="preserve"> (0% to 100%)</t>
    </r>
    <r>
      <rPr>
        <sz val="12"/>
        <color theme="1"/>
        <rFont val="Calibri"/>
        <family val="2"/>
      </rPr>
      <t xml:space="preserve">.  If greater than </t>
    </r>
    <r>
      <rPr>
        <b/>
        <sz val="12"/>
        <color theme="1"/>
        <rFont val="Calibri"/>
        <family val="2"/>
      </rPr>
      <t xml:space="preserve">50% </t>
    </r>
    <r>
      <rPr>
        <sz val="12"/>
        <color theme="1"/>
        <rFont val="Calibri"/>
        <family val="2"/>
      </rPr>
      <t>enter unit tonnage.</t>
    </r>
  </si>
  <si>
    <r>
      <rPr>
        <sz val="12"/>
        <color theme="1"/>
        <rFont val="Calibri"/>
        <family val="2"/>
      </rPr>
      <t xml:space="preserve">3.  Is there a hail guard installed on unit?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 xml:space="preserve">, enter unit tonnage.  </t>
    </r>
    <r>
      <rPr>
        <b/>
        <sz val="12"/>
        <color theme="1"/>
        <rFont val="Calibri"/>
        <family val="2"/>
      </rPr>
      <t>NOTE: If "CRITICAL", unit in top ten hail states.</t>
    </r>
  </si>
  <si>
    <t>4.  Check both sides of evaporator coil for deterioration.  Perform fin test. If greater than 50% enter unit tonnage</t>
  </si>
  <si>
    <t>5.  Check for power exhaust at AC units greater than ten tons.  If no power exhaust enter unit tonnage.</t>
  </si>
  <si>
    <r>
      <rPr>
        <sz val="12"/>
        <color theme="1"/>
        <rFont val="Calibri"/>
        <family val="2"/>
      </rPr>
      <t xml:space="preserve">6.  Are there curb adaptors on any of the units?  If </t>
    </r>
    <r>
      <rPr>
        <b/>
        <sz val="12"/>
        <color theme="1"/>
        <rFont val="Calibri"/>
        <family val="2"/>
      </rPr>
      <t>YES</t>
    </r>
    <r>
      <rPr>
        <sz val="12"/>
        <color theme="1"/>
        <rFont val="Calibri"/>
        <family val="2"/>
      </rPr>
      <t>, enter unit tonnage.</t>
    </r>
  </si>
  <si>
    <t>7.  See identified Humiditrol units below (HUM = HUMIDITROL).</t>
  </si>
  <si>
    <t>NON CRITICAL</t>
  </si>
  <si>
    <r>
      <rPr>
        <sz val="12"/>
        <color theme="1"/>
        <rFont val="Calibri"/>
        <family val="2"/>
      </rPr>
      <t xml:space="preserve">8.  Is the humidity sensor wired?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 enter unit tonnage.</t>
    </r>
  </si>
  <si>
    <t>9. In table below record As-Built size of gas lines at gas meter riser, B1, B2, B3, B4, B5 etc. The cells below will auto populate when table is filled in.</t>
  </si>
  <si>
    <t>B1</t>
  </si>
  <si>
    <t>B2</t>
  </si>
  <si>
    <t>B3</t>
  </si>
  <si>
    <t>B4</t>
  </si>
  <si>
    <t>B5</t>
  </si>
  <si>
    <t>B6</t>
  </si>
  <si>
    <t>B7</t>
  </si>
  <si>
    <t>B8</t>
  </si>
  <si>
    <t>10. In the table below record the As-Built gas line drops D1, D2, D3, D4, D5 etc.  The cells below will auto-populate when table in filled in.</t>
  </si>
  <si>
    <t>D1</t>
  </si>
  <si>
    <t>D2</t>
  </si>
  <si>
    <t>D3</t>
  </si>
  <si>
    <t>D4</t>
  </si>
  <si>
    <t>D5</t>
  </si>
  <si>
    <t>D6</t>
  </si>
  <si>
    <t>D7</t>
  </si>
  <si>
    <t>D8</t>
  </si>
  <si>
    <t>ITEM 1 THROUGH 9 MISC. NOTES</t>
  </si>
  <si>
    <t>11.  Record size of gas line going into unit.  NOTE: Pull down menu in cells.</t>
  </si>
  <si>
    <t>3/4"</t>
  </si>
  <si>
    <r>
      <rPr>
        <sz val="12"/>
        <color theme="1"/>
        <rFont val="Calibri"/>
        <family val="2"/>
      </rPr>
      <t xml:space="preserve">12.  Is a smoke detector present in unit?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enter unit tonnage.</t>
    </r>
  </si>
  <si>
    <r>
      <rPr>
        <sz val="12"/>
        <color theme="1"/>
        <rFont val="Calibri"/>
        <family val="2"/>
      </rPr>
      <t xml:space="preserve">13.  Is the smoke detector inlet sampling tube capped?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enter unit tonnage.</t>
    </r>
  </si>
  <si>
    <r>
      <rPr>
        <sz val="12"/>
        <color theme="1"/>
        <rFont val="Calibri"/>
        <family val="2"/>
      </rPr>
      <t xml:space="preserve">14.  Check smoke detector module light. If light </t>
    </r>
    <r>
      <rPr>
        <b/>
        <sz val="12"/>
        <color rgb="FFFF0000"/>
        <rFont val="Calibri"/>
        <family val="2"/>
      </rPr>
      <t>RED</t>
    </r>
    <r>
      <rPr>
        <sz val="12"/>
        <color theme="1"/>
        <rFont val="Calibri"/>
        <family val="2"/>
      </rPr>
      <t xml:space="preserve"> or an </t>
    </r>
    <r>
      <rPr>
        <b/>
        <sz val="12"/>
        <color rgb="FFFFC000"/>
        <rFont val="Calibri"/>
        <family val="2"/>
      </rPr>
      <t>AMBER</t>
    </r>
    <r>
      <rPr>
        <sz val="12"/>
        <color theme="1"/>
        <rFont val="Calibri"/>
        <family val="2"/>
      </rPr>
      <t xml:space="preserve"> color, enter unit tonnage.</t>
    </r>
  </si>
  <si>
    <r>
      <rPr>
        <sz val="12"/>
        <color theme="1"/>
        <rFont val="Calibri"/>
        <family val="2"/>
      </rPr>
      <t xml:space="preserve">15.  Is smoke detector dust plugs capped?  If </t>
    </r>
    <r>
      <rPr>
        <b/>
        <sz val="12"/>
        <color theme="1"/>
        <rFont val="Calibri"/>
        <family val="2"/>
      </rPr>
      <t>YES</t>
    </r>
    <r>
      <rPr>
        <sz val="12"/>
        <color theme="1"/>
        <rFont val="Calibri"/>
        <family val="2"/>
      </rPr>
      <t>, enter unit tonnage.</t>
    </r>
  </si>
  <si>
    <r>
      <rPr>
        <sz val="12"/>
        <color theme="1"/>
        <rFont val="Calibri"/>
        <family val="2"/>
      </rPr>
      <t xml:space="preserve">16.  Is hub (hub houses bearings and located at center of pulley) at the tensioner intact?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enter unit tonnage.</t>
    </r>
  </si>
  <si>
    <r>
      <rPr>
        <sz val="12"/>
        <color theme="1"/>
        <rFont val="Calibri"/>
        <family val="2"/>
      </rPr>
      <t xml:space="preserve">17. Is belt tensioner installed?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enter unit tonnage.</t>
    </r>
  </si>
  <si>
    <t>ITEM 9 THROUGH 16 MISC. NOTES</t>
  </si>
  <si>
    <t>18. Look for damage/indentions at pulleys?  If damage found, enter unit tonnage.</t>
  </si>
  <si>
    <t>20. Check motor sheave to assure it can be adjusted.  If cannot be adJusted, enter unit tonnage, &amp; part #'S in misc notes.</t>
  </si>
  <si>
    <t>21. Record belt size.</t>
  </si>
  <si>
    <t>N/A</t>
  </si>
  <si>
    <t>BX66</t>
  </si>
  <si>
    <t>BX68</t>
  </si>
  <si>
    <r>
      <rPr>
        <sz val="12"/>
        <color theme="1"/>
        <rFont val="Calibri"/>
        <family val="2"/>
      </rPr>
      <t xml:space="preserve">22.  Identify any damage to the blower.  If </t>
    </r>
    <r>
      <rPr>
        <b/>
        <sz val="12"/>
        <color theme="1"/>
        <rFont val="Calibri"/>
        <family val="2"/>
      </rPr>
      <t>DAMAGE</t>
    </r>
    <r>
      <rPr>
        <sz val="12"/>
        <color theme="1"/>
        <rFont val="Calibri"/>
        <family val="2"/>
      </rPr>
      <t xml:space="preserve"> found, enter unit tonnage.</t>
    </r>
  </si>
  <si>
    <t>23.  Quantify cleanliness of blower.  If dirty, enter unit tonnage.</t>
  </si>
  <si>
    <t>24.  At blower motor start up is there a concernng amount of noise or vibration?  If so, enter unit tonnage.</t>
  </si>
  <si>
    <r>
      <rPr>
        <sz val="12"/>
        <color theme="1"/>
        <rFont val="Calibri"/>
        <family val="2"/>
      </rPr>
      <t xml:space="preserve">25.  Is blank plate secured on B-cabinets?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enter unit tonnage.</t>
    </r>
  </si>
  <si>
    <t>REVIEW &amp; RECTIFY</t>
  </si>
  <si>
    <r>
      <rPr>
        <sz val="12"/>
        <color theme="1"/>
        <rFont val="Calibri"/>
        <family val="2"/>
      </rPr>
      <t xml:space="preserve">26.  Is ductwork lined?  If  </t>
    </r>
    <r>
      <rPr>
        <b/>
        <sz val="12"/>
        <color theme="1"/>
        <rFont val="Calibri"/>
        <family val="2"/>
      </rPr>
      <t>YES</t>
    </r>
    <r>
      <rPr>
        <sz val="12"/>
        <color theme="1"/>
        <rFont val="Calibri"/>
        <family val="2"/>
      </rPr>
      <t>, enter unit tonnage.</t>
    </r>
  </si>
  <si>
    <t>ITEM 17 THROUGH 23 MISC. NOTES</t>
  </si>
  <si>
    <r>
      <rPr>
        <sz val="12"/>
        <color theme="1"/>
        <rFont val="Calibri"/>
        <family val="2"/>
      </rPr>
      <t xml:space="preserve">27. Are turning vanes present in the supply ducts of the units?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insert unit tonnage.</t>
    </r>
  </si>
  <si>
    <r>
      <rPr>
        <sz val="12"/>
        <color theme="1"/>
        <rFont val="Calibri"/>
        <family val="2"/>
      </rPr>
      <t xml:space="preserve">28. Are turning vanes single or double thickness?  If </t>
    </r>
    <r>
      <rPr>
        <b/>
        <sz val="12"/>
        <color theme="1"/>
        <rFont val="Calibri"/>
        <family val="2"/>
      </rPr>
      <t>DOUBLE</t>
    </r>
    <r>
      <rPr>
        <sz val="12"/>
        <color theme="1"/>
        <rFont val="Calibri"/>
        <family val="2"/>
      </rPr>
      <t>, enter unit tonnage.</t>
    </r>
  </si>
  <si>
    <r>
      <rPr>
        <sz val="12"/>
        <color theme="1"/>
        <rFont val="Calibri"/>
        <family val="2"/>
      </rPr>
      <t xml:space="preserve">29. Is duct work seated and aligned?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enter unit tonnage.</t>
    </r>
  </si>
  <si>
    <r>
      <rPr>
        <sz val="12"/>
        <color theme="1"/>
        <rFont val="Calibri"/>
        <family val="2"/>
      </rPr>
      <t xml:space="preserve">30. Is canvas connector present?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enter unit tonnage.</t>
    </r>
  </si>
  <si>
    <t>31.  Quantify cleanliness of duct.  If dirty, enter unit tonnage.</t>
  </si>
  <si>
    <r>
      <rPr>
        <sz val="12"/>
        <color theme="1"/>
        <rFont val="Calibri"/>
        <family val="2"/>
      </rPr>
      <t>32.  If turning vanes not present, is drop radiused?  If so, does</t>
    </r>
    <r>
      <rPr>
        <b/>
        <sz val="12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>radius equal the width of the duct? If not, enter tonnage.</t>
    </r>
  </si>
  <si>
    <t>33.  Do units have prodigy boards?  If no, enter unit tonnage (identify only if the AC unit is an Energence unit).</t>
  </si>
  <si>
    <t>ITEM 24 THROUGH 30 MISC. NOTES</t>
  </si>
  <si>
    <r>
      <rPr>
        <sz val="12"/>
        <color theme="1"/>
        <rFont val="Calibri"/>
        <family val="2"/>
      </rPr>
      <t xml:space="preserve">34.  Identify prodigy boards New or Old.  Answer </t>
    </r>
    <r>
      <rPr>
        <b/>
        <sz val="12"/>
        <color theme="1"/>
        <rFont val="Calibri"/>
        <family val="2"/>
      </rPr>
      <t>New</t>
    </r>
    <r>
      <rPr>
        <sz val="12"/>
        <color rgb="FF00FF00"/>
        <rFont val="Calibri"/>
        <family val="2"/>
      </rPr>
      <t xml:space="preserve"> Green</t>
    </r>
    <r>
      <rPr>
        <sz val="12"/>
        <color theme="1"/>
        <rFont val="Calibri"/>
        <family val="2"/>
      </rPr>
      <t xml:space="preserve">, </t>
    </r>
    <r>
      <rPr>
        <b/>
        <sz val="12"/>
        <color rgb="FF00FF00"/>
        <rFont val="Calibri"/>
        <family val="2"/>
      </rPr>
      <t>N</t>
    </r>
    <r>
      <rPr>
        <sz val="12"/>
        <color theme="1"/>
        <rFont val="Calibri"/>
        <family val="2"/>
      </rPr>
      <t xml:space="preserve"> or </t>
    </r>
    <r>
      <rPr>
        <b/>
        <sz val="12"/>
        <color theme="1"/>
        <rFont val="Calibri"/>
        <family val="2"/>
      </rPr>
      <t>Old</t>
    </r>
    <r>
      <rPr>
        <sz val="12"/>
        <color theme="1"/>
        <rFont val="Calibri"/>
        <family val="2"/>
      </rPr>
      <t xml:space="preserve"> </t>
    </r>
    <r>
      <rPr>
        <sz val="12"/>
        <color rgb="FFFF0000"/>
        <rFont val="Calibri"/>
        <family val="2"/>
      </rPr>
      <t>Red</t>
    </r>
    <r>
      <rPr>
        <sz val="12"/>
        <color theme="1"/>
        <rFont val="Calibri"/>
        <family val="2"/>
      </rPr>
      <t xml:space="preserve">, </t>
    </r>
    <r>
      <rPr>
        <b/>
        <sz val="12"/>
        <color rgb="FFFF0000"/>
        <rFont val="Calibri"/>
        <family val="2"/>
      </rPr>
      <t>R.</t>
    </r>
  </si>
  <si>
    <t>N</t>
  </si>
  <si>
    <r>
      <rPr>
        <sz val="12"/>
        <color theme="1"/>
        <rFont val="Calibri"/>
        <family val="2"/>
      </rPr>
      <t xml:space="preserve">35.  If </t>
    </r>
    <r>
      <rPr>
        <b/>
        <sz val="12"/>
        <color theme="1"/>
        <rFont val="Calibri"/>
        <family val="2"/>
      </rPr>
      <t>economizer actuator</t>
    </r>
    <r>
      <rPr>
        <sz val="12"/>
        <color theme="1"/>
        <rFont val="Calibri"/>
        <family val="2"/>
      </rPr>
      <t xml:space="preserve"> open, turn unit off to assure it closes.  If does not </t>
    </r>
    <r>
      <rPr>
        <b/>
        <sz val="12"/>
        <color theme="1"/>
        <rFont val="Calibri"/>
        <family val="2"/>
      </rPr>
      <t>CLOSE</t>
    </r>
    <r>
      <rPr>
        <sz val="12"/>
        <color theme="1"/>
        <rFont val="Calibri"/>
        <family val="2"/>
      </rPr>
      <t xml:space="preserve"> enter unit tonnage.</t>
    </r>
  </si>
  <si>
    <t>36.  Are actuator gears worn?  If yes, enter unit tonnage.</t>
  </si>
  <si>
    <t>37.  Verify outdoor damper position  can be adjusted.  If cannot be adjusted enter unit tonnage.</t>
  </si>
  <si>
    <t>38.  Is there any play in the actuator gear box?   If yes, enter unit tonnage</t>
  </si>
  <si>
    <t>39.  Check economizer setting at prodigy board.  If economizer set to zero, enter unit tonnage and re-set prodigy board to twenty percent.</t>
  </si>
  <si>
    <t>40.  Do filters meet CFA spec (2" pleated polyester/cotton with MERV rating of 7).  If no, enter unit tonnage.</t>
  </si>
  <si>
    <t>ITEM 31 THROUGH 35 MISC. NOTES</t>
  </si>
  <si>
    <t>41.  Provide condensation pipe size.  Minimum 1" at playland unit, and 1.25" at all other units.  NOTE: DROP DOWN MENUS FOR PIPE SIZE.</t>
  </si>
  <si>
    <r>
      <rPr>
        <sz val="12"/>
        <color theme="1"/>
        <rFont val="Calibri"/>
        <family val="2"/>
      </rPr>
      <t xml:space="preserve">42.  Do condensation traps meet provided detail.  If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, enter unit tonnage.</t>
    </r>
  </si>
  <si>
    <r>
      <rPr>
        <sz val="12"/>
        <color theme="1"/>
        <rFont val="Calibri"/>
        <family val="2"/>
      </rPr>
      <t xml:space="preserve">43.  Do pre-filters need to be cleaned?  If </t>
    </r>
    <r>
      <rPr>
        <b/>
        <sz val="12"/>
        <color theme="1"/>
        <rFont val="Calibri"/>
        <family val="2"/>
      </rPr>
      <t>YES</t>
    </r>
    <r>
      <rPr>
        <sz val="12"/>
        <color theme="1"/>
        <rFont val="Calibri"/>
        <family val="2"/>
      </rPr>
      <t>, enter unit tonnage.</t>
    </r>
  </si>
  <si>
    <r>
      <rPr>
        <sz val="12"/>
        <color theme="1"/>
        <rFont val="Calibri"/>
        <family val="2"/>
      </rPr>
      <t xml:space="preserve">44.  Do pre-filters need to be replaced?  If </t>
    </r>
    <r>
      <rPr>
        <b/>
        <sz val="12"/>
        <color theme="1"/>
        <rFont val="Calibri"/>
        <family val="2"/>
      </rPr>
      <t>YES</t>
    </r>
    <r>
      <rPr>
        <sz val="12"/>
        <color theme="1"/>
        <rFont val="Calibri"/>
        <family val="2"/>
      </rPr>
      <t>, enter unit tonnage.</t>
    </r>
  </si>
  <si>
    <r>
      <rPr>
        <sz val="12"/>
        <color theme="1"/>
        <rFont val="Calibri"/>
        <family val="2"/>
      </rPr>
      <t xml:space="preserve">45.  Check Sun Coast panel terminal block for SINGLE PAIR TWISTED WITH FOIL SHIELD AND DRAIN WIRE.   If single pair twisted with foil shield </t>
    </r>
    <r>
      <rPr>
        <b/>
        <sz val="12"/>
        <color theme="1"/>
        <rFont val="Calibri"/>
        <family val="2"/>
      </rPr>
      <t>NOT</t>
    </r>
    <r>
      <rPr>
        <sz val="12"/>
        <color theme="1"/>
        <rFont val="Calibri"/>
        <family val="2"/>
      </rPr>
      <t xml:space="preserve"> present enter unit tonnage.  See photo in insert twelve below.</t>
    </r>
  </si>
  <si>
    <t xml:space="preserve"> </t>
  </si>
  <si>
    <t>ITEM 36 THROUGH 39 MISC. NOTES</t>
  </si>
  <si>
    <r>
      <rPr>
        <sz val="12"/>
        <color theme="1"/>
        <rFont val="Calibri"/>
        <family val="2"/>
      </rPr>
      <t xml:space="preserve">46.  Is bathroom exhaust fan running?  Enter </t>
    </r>
    <r>
      <rPr>
        <b/>
        <sz val="12"/>
        <color theme="1"/>
        <rFont val="Calibri"/>
        <family val="2"/>
      </rPr>
      <t>YES</t>
    </r>
    <r>
      <rPr>
        <sz val="12"/>
        <color theme="1"/>
        <rFont val="Calibri"/>
        <family val="2"/>
      </rPr>
      <t xml:space="preserve"> or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.</t>
    </r>
  </si>
  <si>
    <t>YES</t>
  </si>
  <si>
    <r>
      <rPr>
        <sz val="12"/>
        <color theme="1"/>
        <rFont val="Calibri"/>
        <family val="2"/>
      </rPr>
      <t xml:space="preserve">47.  Is bathroom exhaust fan making excessive noise? Enter </t>
    </r>
    <r>
      <rPr>
        <b/>
        <sz val="12"/>
        <color theme="1"/>
        <rFont val="Calibri"/>
        <family val="2"/>
      </rPr>
      <t>Yes</t>
    </r>
    <r>
      <rPr>
        <sz val="12"/>
        <color theme="1"/>
        <rFont val="Calibri"/>
        <family val="2"/>
      </rPr>
      <t xml:space="preserve"> or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.</t>
    </r>
  </si>
  <si>
    <t>NO</t>
  </si>
  <si>
    <r>
      <rPr>
        <sz val="12"/>
        <color theme="1"/>
        <rFont val="Calibri"/>
        <family val="2"/>
      </rPr>
      <t xml:space="preserve">48.  Is bathroom exhaust fan vibrating excessively? Enter </t>
    </r>
    <r>
      <rPr>
        <b/>
        <sz val="12"/>
        <color theme="1"/>
        <rFont val="Calibri"/>
        <family val="2"/>
      </rPr>
      <t xml:space="preserve">YES </t>
    </r>
    <r>
      <rPr>
        <sz val="12"/>
        <color theme="1"/>
        <rFont val="Calibri"/>
        <family val="2"/>
      </rPr>
      <t xml:space="preserve">or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.</t>
    </r>
  </si>
  <si>
    <r>
      <rPr>
        <sz val="12"/>
        <color theme="1"/>
        <rFont val="Calibri"/>
        <family val="2"/>
      </rPr>
      <t xml:space="preserve">49.  Does bathroom exhaust fan have a back draft damper?  Enter </t>
    </r>
    <r>
      <rPr>
        <b/>
        <sz val="12"/>
        <color theme="1"/>
        <rFont val="Calibri"/>
        <family val="2"/>
      </rPr>
      <t>YES</t>
    </r>
    <r>
      <rPr>
        <sz val="12"/>
        <color theme="1"/>
        <rFont val="Calibri"/>
        <family val="2"/>
      </rPr>
      <t xml:space="preserve"> or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.</t>
    </r>
  </si>
  <si>
    <r>
      <rPr>
        <sz val="12"/>
        <color theme="1"/>
        <rFont val="Calibri"/>
        <family val="2"/>
      </rPr>
      <t xml:space="preserve">50.  Does bathroom exhaust fan duct have a liner? Enter </t>
    </r>
    <r>
      <rPr>
        <b/>
        <sz val="12"/>
        <color theme="1"/>
        <rFont val="Calibri"/>
        <family val="2"/>
      </rPr>
      <t>YES</t>
    </r>
    <r>
      <rPr>
        <sz val="12"/>
        <color theme="1"/>
        <rFont val="Calibri"/>
        <family val="2"/>
      </rPr>
      <t xml:space="preserve"> OR </t>
    </r>
    <r>
      <rPr>
        <b/>
        <sz val="12"/>
        <color theme="1"/>
        <rFont val="Calibri"/>
        <family val="2"/>
      </rPr>
      <t>NO</t>
    </r>
    <r>
      <rPr>
        <sz val="12"/>
        <color theme="1"/>
        <rFont val="Calibri"/>
        <family val="2"/>
      </rPr>
      <t>.</t>
    </r>
  </si>
  <si>
    <t xml:space="preserve">  YES</t>
  </si>
  <si>
    <r>
      <rPr>
        <sz val="12"/>
        <color theme="1"/>
        <rFont val="Calibri"/>
        <family val="2"/>
      </rPr>
      <t xml:space="preserve">51.  Visually inspect ductwork at bathroom exhaust fan, and rate cleanliness. Enter </t>
    </r>
    <r>
      <rPr>
        <b/>
        <sz val="12"/>
        <color theme="1"/>
        <rFont val="Calibri"/>
        <family val="2"/>
      </rPr>
      <t>CLEAN</t>
    </r>
    <r>
      <rPr>
        <sz val="12"/>
        <color theme="1"/>
        <rFont val="Calibri"/>
        <family val="2"/>
      </rPr>
      <t xml:space="preserve"> OR </t>
    </r>
    <r>
      <rPr>
        <b/>
        <sz val="12"/>
        <color theme="1"/>
        <rFont val="Calibri"/>
        <family val="2"/>
      </rPr>
      <t>DIRTY</t>
    </r>
    <r>
      <rPr>
        <sz val="12"/>
        <color theme="1"/>
        <rFont val="Calibri"/>
        <family val="2"/>
      </rPr>
      <t>.</t>
    </r>
  </si>
  <si>
    <t>CLEAN</t>
  </si>
  <si>
    <t>52.  Record model and serial number of Suncoast Panel.</t>
  </si>
  <si>
    <t>Model #</t>
  </si>
  <si>
    <t>Serial #</t>
  </si>
  <si>
    <t xml:space="preserve">53.  Is there a HES control panel visible?  </t>
  </si>
  <si>
    <t>Yes</t>
  </si>
  <si>
    <t>No</t>
  </si>
  <si>
    <r>
      <rPr>
        <sz val="12"/>
        <color theme="1"/>
        <rFont val="Calibri"/>
        <family val="2"/>
      </rPr>
      <t>54.  Are thermostats Robert Shaw (</t>
    </r>
    <r>
      <rPr>
        <b/>
        <sz val="12"/>
        <color theme="1"/>
        <rFont val="Calibri"/>
        <family val="2"/>
      </rPr>
      <t>Gray Display</t>
    </r>
    <r>
      <rPr>
        <sz val="12"/>
        <color theme="1"/>
        <rFont val="Calibri"/>
        <family val="2"/>
      </rPr>
      <t>) or Network (</t>
    </r>
    <r>
      <rPr>
        <b/>
        <sz val="12"/>
        <color theme="1"/>
        <rFont val="Calibri"/>
        <family val="2"/>
      </rPr>
      <t>Blue Display</t>
    </r>
    <r>
      <rPr>
        <sz val="12"/>
        <color theme="1"/>
        <rFont val="Calibri"/>
        <family val="2"/>
      </rPr>
      <t>) ?  Enter "RS", "NW" for Robert Shaw and Network respectively.  If thermostat not Robert Shaw or Network, enter NO.</t>
    </r>
  </si>
  <si>
    <t>AC1 -</t>
  </si>
  <si>
    <t>AC2 -</t>
  </si>
  <si>
    <t>AC3 -</t>
  </si>
  <si>
    <t>AC4 -</t>
  </si>
  <si>
    <t>AC5 -</t>
  </si>
  <si>
    <t>AC6 -</t>
  </si>
  <si>
    <t>AC7 -</t>
  </si>
  <si>
    <t>AC8 -</t>
  </si>
  <si>
    <t>MISCELLANEOUS NOTES</t>
  </si>
  <si>
    <t>LONGEST RUN ______ ' - 2018 INTERNATIONAL FUEL GAS CODE - BRANCH LENGTH METHOD - TOTAL BTU'S _________</t>
  </si>
  <si>
    <t>BRANCH PIPING (B#)</t>
  </si>
  <si>
    <t>DROP PIPING (D#)</t>
  </si>
  <si>
    <t>DESCRIPTION</t>
  </si>
  <si>
    <t>BRANCH LENGTH/SIZE</t>
  </si>
  <si>
    <t>DROP  LENGTH/SIZE</t>
  </si>
  <si>
    <t>PIPE SIZE</t>
  </si>
  <si>
    <t>*OUTSIDE DIAMETER</t>
  </si>
  <si>
    <t>GAS LINE</t>
  </si>
  <si>
    <t>LENGTH</t>
  </si>
  <si>
    <t>AS-BUILT</t>
  </si>
  <si>
    <t>DESIGN</t>
  </si>
  <si>
    <t>CALC</t>
  </si>
  <si>
    <t xml:space="preserve">DROP  </t>
  </si>
  <si>
    <t>DEVICE</t>
  </si>
  <si>
    <t>(ft)</t>
  </si>
  <si>
    <t>(in)</t>
  </si>
  <si>
    <t>1/2"</t>
  </si>
  <si>
    <t>7/8"</t>
  </si>
  <si>
    <t xml:space="preserve"> Meter to B1</t>
  </si>
  <si>
    <t>2"</t>
  </si>
  <si>
    <t>B1 to</t>
  </si>
  <si>
    <t>WH</t>
  </si>
  <si>
    <t>1"</t>
  </si>
  <si>
    <t>B1 to B2</t>
  </si>
  <si>
    <t>B2 to</t>
  </si>
  <si>
    <t>RTU 2</t>
  </si>
  <si>
    <t>1-1/4"</t>
  </si>
  <si>
    <t>1-5/16"</t>
  </si>
  <si>
    <t>B2 to B3</t>
  </si>
  <si>
    <t>B3 to</t>
  </si>
  <si>
    <t>RTU 1</t>
  </si>
  <si>
    <t>1-1/2"</t>
  </si>
  <si>
    <t>1-5/8"</t>
  </si>
  <si>
    <t>B3 to B4</t>
  </si>
  <si>
    <t>B4 to</t>
  </si>
  <si>
    <t>RTU 3</t>
  </si>
  <si>
    <t>1-7/8"</t>
  </si>
  <si>
    <t>RTU 4</t>
  </si>
  <si>
    <t>2-3/8"</t>
  </si>
  <si>
    <t>B6 to</t>
  </si>
  <si>
    <t>2-1/2"</t>
  </si>
  <si>
    <t>2-7/8"</t>
  </si>
  <si>
    <t>3'</t>
  </si>
  <si>
    <t>3-1/2"</t>
  </si>
  <si>
    <t>4"</t>
  </si>
  <si>
    <t>4-1/2"</t>
  </si>
  <si>
    <t>*Approximate</t>
  </si>
  <si>
    <t>INSERT 6</t>
  </si>
  <si>
    <t>INSERT 7</t>
  </si>
  <si>
    <t>INSERT 8</t>
  </si>
  <si>
    <t>INSERT 9</t>
  </si>
  <si>
    <t>INSERT 10</t>
  </si>
  <si>
    <t>INSERT 11</t>
  </si>
  <si>
    <t>INSERT 12</t>
  </si>
  <si>
    <t>(2) Store No.</t>
  </si>
  <si>
    <t>Survey Due Date</t>
  </si>
  <si>
    <t>(3) Location Name</t>
  </si>
  <si>
    <t>(4) SOW</t>
  </si>
  <si>
    <t>(8) Construction Start Date (CSD)</t>
  </si>
  <si>
    <t>(14) Prototype</t>
  </si>
  <si>
    <t>(23) Region</t>
  </si>
  <si>
    <t>TAB Partner</t>
  </si>
  <si>
    <t>Street Address</t>
  </si>
  <si>
    <t>City</t>
  </si>
  <si>
    <t>State</t>
  </si>
  <si>
    <t>(27) Operator</t>
  </si>
  <si>
    <t>SR Program Lead (SRPL)</t>
  </si>
  <si>
    <t>SR Development Manager (DM)</t>
  </si>
  <si>
    <t>SR Construction Manager (CM)</t>
  </si>
  <si>
    <t>SR Program Manager (SRP)</t>
  </si>
  <si>
    <t>FEQ Field Consultant</t>
  </si>
  <si>
    <t>(37) Architect</t>
  </si>
  <si>
    <t>Open Date</t>
  </si>
  <si>
    <t>Location Phone</t>
  </si>
  <si>
    <t>Location E-mail</t>
  </si>
  <si>
    <t>Northeast</t>
  </si>
  <si>
    <t>HUMIDITROL</t>
  </si>
  <si>
    <t>Mfg Date</t>
  </si>
  <si>
    <t>Age</t>
  </si>
  <si>
    <t>Type</t>
  </si>
  <si>
    <t>Coral Springs FSU</t>
  </si>
  <si>
    <t>MLv2/BI</t>
  </si>
  <si>
    <t>S03A</t>
  </si>
  <si>
    <t>Southeast</t>
  </si>
  <si>
    <t>1341 North University Drive</t>
  </si>
  <si>
    <t>Coral Springs</t>
  </si>
  <si>
    <t>FL</t>
  </si>
  <si>
    <t>Samuel Poeana</t>
  </si>
  <si>
    <t>Doug Wolfe</t>
  </si>
  <si>
    <t>Mark Farol</t>
  </si>
  <si>
    <t>Allison Doherty</t>
  </si>
  <si>
    <t>Rusty Lewis</t>
  </si>
  <si>
    <t>CPH</t>
  </si>
  <si>
    <t>03/15/2007</t>
  </si>
  <si>
    <t>(954) 753-0779</t>
  </si>
  <si>
    <t>01877@chick-fil-a.com</t>
  </si>
  <si>
    <t>5619G01422</t>
  </si>
  <si>
    <t>5619G01423</t>
  </si>
  <si>
    <t>5605G12941</t>
  </si>
  <si>
    <t>LGA090H2BH3Y</t>
  </si>
  <si>
    <t>5614G02828</t>
  </si>
  <si>
    <t>LCH120H4BN3Y</t>
  </si>
  <si>
    <t>GAS PIPE SIZE</t>
  </si>
  <si>
    <t>CONDENSATION</t>
  </si>
  <si>
    <t>DROP</t>
  </si>
  <si>
    <t>RTU 5</t>
  </si>
  <si>
    <t>RTU 6</t>
  </si>
  <si>
    <t>RTU 7</t>
  </si>
  <si>
    <t>3"</t>
  </si>
  <si>
    <t xml:space="preserve">RTU 8 </t>
  </si>
  <si>
    <t>D9</t>
  </si>
  <si>
    <t>SLOC</t>
  </si>
  <si>
    <t>DLOC</t>
  </si>
  <si>
    <t>OMDC</t>
  </si>
  <si>
    <t>RS</t>
  </si>
  <si>
    <t>ICK-FIL-A CONTROL PANEL</t>
  </si>
  <si>
    <t>06-CFA-056</t>
  </si>
  <si>
    <t>NO GAS PIPES CURRENTLY CONNECTED TO UNITS</t>
  </si>
  <si>
    <t>DUST CAPS IN ALL SMOKE DETECTORS</t>
  </si>
  <si>
    <t>ALL UNITS RUN IN UNOCUPIED. CANNOT ADJUST ECONOMIZERS</t>
  </si>
  <si>
    <t>ROOFTOP VIEW #1</t>
  </si>
  <si>
    <t>ROOFTOP VIEW #2</t>
  </si>
  <si>
    <t>IAN FULLER</t>
  </si>
  <si>
    <t>DINING ORDER/SERVING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</si>
</sst>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164" formatCode="[&lt;=9999999]###\-####;\(###\)\ ###\-####"/>
    <numFmt numFmtId="165" formatCode="0.0"/>
    <numFmt numFmtId="166" formatCode="&quot;$&quot;#,##0"/>
    <numFmt numFmtId="167" formatCode="mm/dd/yy"/>
    <numFmt numFmtId="168" formatCode="00000"/>
    <numFmt numFmtId="169" formatCode="0.0%"/>
    <numFmt numFmtId="170" formatCode="&quot;$&quot;#,##0.00"/>
  </numFmts>
  <fonts count="27" x14ac:knownFonts="1">
    <font>
      <sz val="11"/>
      <color theme="1"/>
      <name val="Calibri"/>
      <scheme val="minor"/>
    </font>
    <font>
      <sz val="12"/>
      <color theme="1"/>
      <name val="Calibri"/>
      <family val="2"/>
    </font>
    <font>
      <sz val="22"/>
      <color theme="1"/>
      <name val="Calibri"/>
      <family val="2"/>
    </font>
    <font>
      <sz val="11"/>
      <name val="Calibri"/>
      <family val="2"/>
    </font>
    <font>
      <sz val="14"/>
      <color theme="1"/>
      <name val="Calibri"/>
      <family val="2"/>
    </font>
    <font>
      <sz val="20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</font>
    <font>
      <sz val="12"/>
      <color rgb="FFFF0000"/>
      <name val="Calibri"/>
      <family val="2"/>
    </font>
    <font>
      <b/>
      <sz val="16"/>
      <color theme="1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0"/>
      <color rgb="FF1061C3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0000"/>
      <name val="Calibri"/>
      <family val="2"/>
    </font>
    <font>
      <b/>
      <sz val="12"/>
      <color rgb="FFFFC000"/>
      <name val="Calibri"/>
      <family val="2"/>
    </font>
    <font>
      <sz val="12"/>
      <color rgb="FF00FF00"/>
      <name val="Calibri"/>
      <family val="2"/>
    </font>
    <font>
      <b/>
      <sz val="12"/>
      <color rgb="FF00FF00"/>
      <name val="Calibri"/>
      <family val="2"/>
    </font>
    <font>
      <sz val="1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BFBFBF"/>
        <bgColor rgb="FFBFBFBF"/>
      </patternFill>
    </fill>
    <fill>
      <patternFill patternType="solid">
        <fgColor rgb="FFC00000"/>
        <bgColor rgb="FFC0000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7030A0"/>
        <bgColor rgb="FF7030A0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F87E7D"/>
        <bgColor rgb="FFF87E7D"/>
      </patternFill>
    </fill>
  </fills>
  <borders count="129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451">
    <xf numFmtId="0" fontId="0" fillId="0" borderId="0" xfId="0"/>
    <xf numFmtId="0" fontId="1" fillId="0" borderId="0" xfId="0" applyFont="1"/>
    <xf numFmtId="166" fontId="10" fillId="0" borderId="44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166" fontId="10" fillId="0" borderId="38" xfId="0" applyNumberFormat="1" applyFont="1" applyBorder="1" applyAlignment="1">
      <alignment horizontal="center" vertical="center"/>
    </xf>
    <xf numFmtId="166" fontId="10" fillId="0" borderId="26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0" fillId="0" borderId="0" xfId="0" applyNumberFormat="1" applyFont="1"/>
    <xf numFmtId="165" fontId="10" fillId="0" borderId="0" xfId="0" applyNumberFormat="1" applyFont="1"/>
    <xf numFmtId="0" fontId="1" fillId="0" borderId="32" xfId="0" applyFont="1" applyBorder="1"/>
    <xf numFmtId="0" fontId="1" fillId="0" borderId="67" xfId="0" applyFont="1" applyBorder="1"/>
    <xf numFmtId="0" fontId="1" fillId="0" borderId="26" xfId="0" applyFont="1" applyBorder="1"/>
    <xf numFmtId="0" fontId="1" fillId="0" borderId="71" xfId="0" applyFont="1" applyBorder="1"/>
    <xf numFmtId="0" fontId="1" fillId="0" borderId="37" xfId="0" applyFont="1" applyBorder="1" applyAlignment="1">
      <alignment vertical="center" wrapText="1"/>
    </xf>
    <xf numFmtId="0" fontId="1" fillId="0" borderId="38" xfId="0" applyFont="1" applyBorder="1" applyAlignment="1">
      <alignment vertical="center" wrapText="1"/>
    </xf>
    <xf numFmtId="0" fontId="1" fillId="0" borderId="43" xfId="0" applyFont="1" applyBorder="1"/>
    <xf numFmtId="0" fontId="1" fillId="5" borderId="72" xfId="0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" fontId="1" fillId="0" borderId="0" xfId="0" applyNumberFormat="1" applyFont="1"/>
    <xf numFmtId="14" fontId="10" fillId="4" borderId="72" xfId="0" applyNumberFormat="1" applyFont="1" applyFill="1" applyBorder="1" applyAlignment="1">
      <alignment horizontal="center" vertical="center"/>
    </xf>
    <xf numFmtId="44" fontId="1" fillId="0" borderId="0" xfId="0" applyNumberFormat="1" applyFont="1" applyAlignment="1">
      <alignment horizontal="center" vertical="center"/>
    </xf>
    <xf numFmtId="0" fontId="1" fillId="0" borderId="75" xfId="0" applyFont="1" applyBorder="1" applyAlignment="1">
      <alignment vertical="center" wrapText="1"/>
    </xf>
    <xf numFmtId="0" fontId="1" fillId="0" borderId="76" xfId="0" applyFont="1" applyBorder="1" applyAlignment="1">
      <alignment vertical="center" wrapText="1"/>
    </xf>
    <xf numFmtId="0" fontId="1" fillId="0" borderId="78" xfId="0" applyFont="1" applyBorder="1"/>
    <xf numFmtId="0" fontId="1" fillId="5" borderId="81" xfId="0" applyFont="1" applyFill="1" applyBorder="1" applyAlignment="1">
      <alignment horizontal="center" vertical="center"/>
    </xf>
    <xf numFmtId="14" fontId="10" fillId="4" borderId="81" xfId="0" applyNumberFormat="1" applyFont="1" applyFill="1" applyBorder="1" applyAlignment="1">
      <alignment horizontal="center" vertical="center"/>
    </xf>
    <xf numFmtId="165" fontId="10" fillId="0" borderId="82" xfId="0" applyNumberFormat="1" applyFont="1" applyBorder="1"/>
    <xf numFmtId="0" fontId="1" fillId="0" borderId="82" xfId="0" applyFont="1" applyBorder="1" applyAlignment="1">
      <alignment horizontal="center" vertical="center"/>
    </xf>
    <xf numFmtId="0" fontId="1" fillId="0" borderId="82" xfId="0" applyFont="1" applyBorder="1"/>
    <xf numFmtId="0" fontId="1" fillId="0" borderId="83" xfId="0" applyFont="1" applyBorder="1"/>
    <xf numFmtId="0" fontId="1" fillId="0" borderId="45" xfId="0" applyFont="1" applyBorder="1"/>
    <xf numFmtId="44" fontId="1" fillId="4" borderId="72" xfId="0" applyNumberFormat="1" applyFont="1" applyFill="1" applyBorder="1" applyAlignment="1">
      <alignment horizontal="center" vertical="center"/>
    </xf>
    <xf numFmtId="0" fontId="1" fillId="4" borderId="72" xfId="0" applyFont="1" applyFill="1" applyBorder="1"/>
    <xf numFmtId="0" fontId="7" fillId="0" borderId="37" xfId="0" applyFont="1" applyBorder="1" applyAlignment="1">
      <alignment vertical="center" wrapText="1"/>
    </xf>
    <xf numFmtId="0" fontId="1" fillId="8" borderId="72" xfId="0" applyFont="1" applyFill="1" applyBorder="1"/>
    <xf numFmtId="0" fontId="1" fillId="0" borderId="37" xfId="0" applyFont="1" applyBorder="1"/>
    <xf numFmtId="0" fontId="1" fillId="0" borderId="38" xfId="0" applyFont="1" applyBorder="1"/>
    <xf numFmtId="0" fontId="1" fillId="0" borderId="63" xfId="0" applyFont="1" applyBorder="1"/>
    <xf numFmtId="0" fontId="1" fillId="5" borderId="72" xfId="0" applyFont="1" applyFill="1" applyBorder="1"/>
    <xf numFmtId="0" fontId="1" fillId="0" borderId="28" xfId="0" applyFont="1" applyBorder="1"/>
    <xf numFmtId="0" fontId="1" fillId="0" borderId="37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0" fontId="1" fillId="0" borderId="32" xfId="0" applyFont="1" applyBorder="1" applyAlignment="1">
      <alignment horizontal="left" vertical="center" wrapText="1"/>
    </xf>
    <xf numFmtId="0" fontId="1" fillId="0" borderId="7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95" xfId="0" applyFont="1" applyBorder="1"/>
    <xf numFmtId="0" fontId="1" fillId="0" borderId="32" xfId="0" applyFont="1" applyBorder="1" applyAlignment="1">
      <alignment horizontal="left" vertical="center"/>
    </xf>
    <xf numFmtId="0" fontId="1" fillId="0" borderId="89" xfId="0" applyFont="1" applyBorder="1" applyAlignment="1">
      <alignment vertical="center"/>
    </xf>
    <xf numFmtId="0" fontId="1" fillId="0" borderId="100" xfId="0" applyFont="1" applyBorder="1"/>
    <xf numFmtId="0" fontId="1" fillId="0" borderId="101" xfId="0" applyFont="1" applyBorder="1"/>
    <xf numFmtId="0" fontId="1" fillId="0" borderId="99" xfId="0" applyFont="1" applyBorder="1"/>
    <xf numFmtId="0" fontId="1" fillId="0" borderId="85" xfId="0" applyFont="1" applyBorder="1"/>
    <xf numFmtId="0" fontId="1" fillId="0" borderId="86" xfId="0" applyFont="1" applyBorder="1"/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16" xfId="0" applyFont="1" applyBorder="1"/>
    <xf numFmtId="0" fontId="1" fillId="0" borderId="54" xfId="0" applyFont="1" applyBorder="1" applyAlignment="1">
      <alignment vertical="center"/>
    </xf>
    <xf numFmtId="0" fontId="1" fillId="0" borderId="64" xfId="0" applyFont="1" applyBorder="1"/>
    <xf numFmtId="0" fontId="1" fillId="0" borderId="71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" fillId="0" borderId="62" xfId="0" applyFont="1" applyBorder="1" applyAlignment="1">
      <alignment vertical="center"/>
    </xf>
    <xf numFmtId="0" fontId="1" fillId="0" borderId="61" xfId="0" applyFont="1" applyBorder="1"/>
    <xf numFmtId="0" fontId="1" fillId="0" borderId="42" xfId="0" applyFont="1" applyBorder="1"/>
    <xf numFmtId="0" fontId="1" fillId="0" borderId="13" xfId="0" applyFont="1" applyBorder="1"/>
    <xf numFmtId="0" fontId="1" fillId="2" borderId="72" xfId="0" applyFont="1" applyFill="1" applyBorder="1"/>
    <xf numFmtId="0" fontId="6" fillId="0" borderId="0" xfId="0" applyFont="1" applyAlignment="1">
      <alignment horizontal="center" vertical="center"/>
    </xf>
    <xf numFmtId="0" fontId="8" fillId="0" borderId="73" xfId="0" applyFont="1" applyBorder="1"/>
    <xf numFmtId="0" fontId="8" fillId="0" borderId="0" xfId="0" applyFont="1"/>
    <xf numFmtId="0" fontId="8" fillId="0" borderId="32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9" xfId="0" applyFont="1" applyBorder="1"/>
    <xf numFmtId="0" fontId="8" fillId="0" borderId="17" xfId="0" applyFont="1" applyBorder="1"/>
    <xf numFmtId="0" fontId="7" fillId="0" borderId="54" xfId="0" applyFont="1" applyBorder="1"/>
    <xf numFmtId="0" fontId="7" fillId="0" borderId="63" xfId="0" applyFont="1" applyBorder="1"/>
    <xf numFmtId="0" fontId="1" fillId="0" borderId="54" xfId="0" applyFont="1" applyBorder="1"/>
    <xf numFmtId="0" fontId="1" fillId="0" borderId="23" xfId="0" applyFont="1" applyBorder="1"/>
    <xf numFmtId="0" fontId="1" fillId="0" borderId="36" xfId="0" applyFont="1" applyBorder="1"/>
    <xf numFmtId="0" fontId="7" fillId="2" borderId="72" xfId="0" applyFont="1" applyFill="1" applyBorder="1"/>
    <xf numFmtId="0" fontId="12" fillId="2" borderId="72" xfId="0" applyFont="1" applyFill="1" applyBorder="1"/>
    <xf numFmtId="0" fontId="1" fillId="2" borderId="72" xfId="0" applyFont="1" applyFill="1" applyBorder="1" applyAlignment="1">
      <alignment vertical="center"/>
    </xf>
    <xf numFmtId="0" fontId="13" fillId="2" borderId="72" xfId="0" applyFont="1" applyFill="1" applyBorder="1" applyAlignment="1">
      <alignment vertical="center"/>
    </xf>
    <xf numFmtId="0" fontId="7" fillId="2" borderId="72" xfId="0" applyFont="1" applyFill="1" applyBorder="1" applyAlignment="1">
      <alignment vertical="center"/>
    </xf>
    <xf numFmtId="0" fontId="1" fillId="2" borderId="72" xfId="0" applyFont="1" applyFill="1" applyBorder="1" applyAlignment="1">
      <alignment vertical="center" wrapText="1"/>
    </xf>
    <xf numFmtId="0" fontId="8" fillId="0" borderId="0" xfId="0" applyFont="1" applyAlignment="1">
      <alignment vertical="center"/>
    </xf>
    <xf numFmtId="14" fontId="14" fillId="0" borderId="0" xfId="0" applyNumberFormat="1" applyFont="1" applyAlignment="1">
      <alignment horizontal="center" vertical="center"/>
    </xf>
    <xf numFmtId="0" fontId="15" fillId="4" borderId="72" xfId="0" applyFont="1" applyFill="1" applyBorder="1" applyAlignment="1">
      <alignment horizontal="center" vertical="center"/>
    </xf>
    <xf numFmtId="14" fontId="14" fillId="0" borderId="0" xfId="0" applyNumberFormat="1" applyFont="1" applyAlignment="1">
      <alignment horizontal="right" vertical="top"/>
    </xf>
    <xf numFmtId="0" fontId="7" fillId="4" borderId="72" xfId="0" applyFont="1" applyFill="1" applyBorder="1"/>
    <xf numFmtId="0" fontId="15" fillId="9" borderId="72" xfId="0" applyFont="1" applyFill="1" applyBorder="1" applyAlignment="1">
      <alignment horizontal="center" vertical="center"/>
    </xf>
    <xf numFmtId="0" fontId="7" fillId="9" borderId="72" xfId="0" applyFont="1" applyFill="1" applyBorder="1"/>
    <xf numFmtId="14" fontId="7" fillId="0" borderId="0" xfId="0" applyNumberFormat="1" applyFont="1"/>
    <xf numFmtId="0" fontId="15" fillId="5" borderId="72" xfId="0" applyFont="1" applyFill="1" applyBorder="1" applyAlignment="1">
      <alignment horizontal="center" vertical="center"/>
    </xf>
    <xf numFmtId="0" fontId="7" fillId="5" borderId="72" xfId="0" applyFont="1" applyFill="1" applyBorder="1"/>
    <xf numFmtId="0" fontId="15" fillId="10" borderId="72" xfId="0" applyFont="1" applyFill="1" applyBorder="1" applyAlignment="1">
      <alignment horizontal="center" vertical="center"/>
    </xf>
    <xf numFmtId="0" fontId="7" fillId="10" borderId="72" xfId="0" applyFont="1" applyFill="1" applyBorder="1"/>
    <xf numFmtId="0" fontId="15" fillId="8" borderId="72" xfId="0" applyFont="1" applyFill="1" applyBorder="1" applyAlignment="1">
      <alignment horizontal="center" vertical="center"/>
    </xf>
    <xf numFmtId="0" fontId="7" fillId="8" borderId="72" xfId="0" applyFont="1" applyFill="1" applyBorder="1"/>
    <xf numFmtId="0" fontId="15" fillId="11" borderId="72" xfId="0" applyFont="1" applyFill="1" applyBorder="1" applyAlignment="1">
      <alignment horizontal="center" vertical="center"/>
    </xf>
    <xf numFmtId="0" fontId="7" fillId="11" borderId="72" xfId="0" applyFont="1" applyFill="1" applyBorder="1"/>
    <xf numFmtId="0" fontId="15" fillId="12" borderId="72" xfId="0" applyFont="1" applyFill="1" applyBorder="1" applyAlignment="1">
      <alignment horizontal="center" vertical="center"/>
    </xf>
    <xf numFmtId="0" fontId="7" fillId="12" borderId="72" xfId="0" applyFont="1" applyFill="1" applyBorder="1"/>
    <xf numFmtId="0" fontId="15" fillId="13" borderId="72" xfId="0" applyFont="1" applyFill="1" applyBorder="1" applyAlignment="1">
      <alignment horizontal="center" vertical="center"/>
    </xf>
    <xf numFmtId="0" fontId="7" fillId="13" borderId="72" xfId="0" applyFont="1" applyFill="1" applyBorder="1"/>
    <xf numFmtId="0" fontId="15" fillId="0" borderId="0" xfId="0" applyFont="1" applyAlignment="1">
      <alignment horizontal="center" vertical="center"/>
    </xf>
    <xf numFmtId="0" fontId="16" fillId="7" borderId="72" xfId="0" applyFont="1" applyFill="1" applyBorder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5" fillId="15" borderId="72" xfId="0" applyFont="1" applyFill="1" applyBorder="1" applyAlignment="1">
      <alignment horizontal="right" vertical="top"/>
    </xf>
    <xf numFmtId="0" fontId="15" fillId="15" borderId="72" xfId="0" applyFont="1" applyFill="1" applyBorder="1" applyAlignment="1">
      <alignment horizontal="left" vertical="top"/>
    </xf>
    <xf numFmtId="0" fontId="15" fillId="15" borderId="72" xfId="0" applyFont="1" applyFill="1" applyBorder="1" applyAlignment="1">
      <alignment vertical="top"/>
    </xf>
    <xf numFmtId="0" fontId="15" fillId="15" borderId="72" xfId="0" applyFont="1" applyFill="1" applyBorder="1" applyAlignment="1">
      <alignment horizontal="right" vertical="top" wrapText="1"/>
    </xf>
    <xf numFmtId="0" fontId="18" fillId="14" borderId="72" xfId="0" applyFont="1" applyFill="1" applyBorder="1" applyAlignment="1">
      <alignment horizontal="center" vertical="center" wrapText="1"/>
    </xf>
    <xf numFmtId="0" fontId="18" fillId="14" borderId="72" xfId="0" applyFont="1" applyFill="1" applyBorder="1" applyAlignment="1">
      <alignment horizontal="center" vertical="center" shrinkToFi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left" vertical="top"/>
    </xf>
    <xf numFmtId="0" fontId="15" fillId="0" borderId="0" xfId="0" applyFont="1" applyAlignment="1">
      <alignment vertical="top"/>
    </xf>
    <xf numFmtId="0" fontId="15" fillId="0" borderId="0" xfId="0" applyFont="1" applyAlignment="1">
      <alignment horizontal="right" vertical="top" wrapText="1"/>
    </xf>
    <xf numFmtId="0" fontId="14" fillId="0" borderId="0" xfId="0" applyFont="1" applyAlignment="1">
      <alignment horizontal="right" vertical="top"/>
    </xf>
    <xf numFmtId="167" fontId="14" fillId="0" borderId="0" xfId="0" applyNumberFormat="1" applyFont="1" applyAlignment="1">
      <alignment horizontal="right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167" fontId="14" fillId="0" borderId="0" xfId="0" applyNumberFormat="1" applyFont="1" applyAlignment="1">
      <alignment horizontal="right" vertical="top" wrapText="1"/>
    </xf>
    <xf numFmtId="164" fontId="14" fillId="0" borderId="0" xfId="0" applyNumberFormat="1" applyFont="1" applyAlignment="1">
      <alignment vertical="top"/>
    </xf>
    <xf numFmtId="0" fontId="19" fillId="0" borderId="0" xfId="0" applyFont="1" applyAlignment="1">
      <alignment vertical="top"/>
    </xf>
    <xf numFmtId="165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20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1" fontId="7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14" fontId="14" fillId="0" borderId="0" xfId="0" applyNumberFormat="1" applyFont="1" applyAlignment="1">
      <alignment vertical="top"/>
    </xf>
    <xf numFmtId="167" fontId="7" fillId="0" borderId="0" xfId="0" applyNumberFormat="1" applyFont="1" applyAlignment="1">
      <alignment horizontal="center" vertical="center"/>
    </xf>
    <xf numFmtId="167" fontId="7" fillId="0" borderId="0" xfId="0" applyNumberFormat="1" applyFont="1"/>
    <xf numFmtId="165" fontId="7" fillId="0" borderId="0" xfId="0" applyNumberFormat="1" applyFont="1"/>
    <xf numFmtId="1" fontId="7" fillId="0" borderId="0" xfId="0" applyNumberFormat="1" applyFont="1"/>
    <xf numFmtId="0" fontId="21" fillId="0" borderId="0" xfId="0" applyFont="1" applyAlignment="1">
      <alignment horizontal="center" wrapText="1"/>
    </xf>
    <xf numFmtId="1" fontId="21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/>
    </xf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 wrapText="1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1" fontId="7" fillId="0" borderId="0" xfId="0" applyNumberFormat="1" applyFont="1" applyAlignment="1">
      <alignment horizontal="center" vertical="center"/>
    </xf>
    <xf numFmtId="164" fontId="7" fillId="0" borderId="0" xfId="0" applyNumberFormat="1" applyFont="1"/>
    <xf numFmtId="166" fontId="7" fillId="0" borderId="0" xfId="0" applyNumberFormat="1" applyFont="1" applyAlignment="1">
      <alignment horizontal="right" wrapText="1"/>
    </xf>
    <xf numFmtId="2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wrapText="1"/>
    </xf>
    <xf numFmtId="41" fontId="7" fillId="0" borderId="0" xfId="0" applyNumberFormat="1" applyFont="1" applyAlignment="1">
      <alignment horizontal="center" wrapText="1"/>
    </xf>
    <xf numFmtId="170" fontId="7" fillId="0" borderId="0" xfId="0" applyNumberFormat="1" applyFont="1" applyAlignment="1">
      <alignment horizontal="right"/>
    </xf>
    <xf numFmtId="170" fontId="7" fillId="0" borderId="0" xfId="0" applyNumberFormat="1" applyFont="1" applyAlignment="1">
      <alignment horizontal="center"/>
    </xf>
    <xf numFmtId="16" fontId="7" fillId="0" borderId="0" xfId="0" applyNumberFormat="1" applyFont="1"/>
    <xf numFmtId="2" fontId="7" fillId="0" borderId="0" xfId="0" applyNumberFormat="1" applyFont="1"/>
    <xf numFmtId="165" fontId="7" fillId="0" borderId="40" xfId="0" applyNumberFormat="1" applyFont="1" applyBorder="1" applyAlignment="1">
      <alignment horizontal="center" vertical="center"/>
    </xf>
    <xf numFmtId="0" fontId="3" fillId="0" borderId="38" xfId="0" applyFont="1" applyBorder="1"/>
    <xf numFmtId="0" fontId="3" fillId="0" borderId="39" xfId="0" applyFont="1" applyBorder="1"/>
    <xf numFmtId="0" fontId="8" fillId="0" borderId="40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0" fontId="3" fillId="0" borderId="26" xfId="0" applyFont="1" applyBorder="1"/>
    <xf numFmtId="0" fontId="3" fillId="0" borderId="88" xfId="0" applyFont="1" applyBorder="1"/>
    <xf numFmtId="0" fontId="1" fillId="0" borderId="8" xfId="0" applyFont="1" applyBorder="1" applyAlignment="1">
      <alignment vertical="center"/>
    </xf>
    <xf numFmtId="0" fontId="3" fillId="0" borderId="9" xfId="0" applyFont="1" applyBorder="1"/>
    <xf numFmtId="0" fontId="3" fillId="0" borderId="89" xfId="0" applyFont="1" applyBorder="1"/>
    <xf numFmtId="0" fontId="1" fillId="0" borderId="59" xfId="0" applyFont="1" applyBorder="1" applyAlignment="1">
      <alignment horizontal="center" vertical="center"/>
    </xf>
    <xf numFmtId="0" fontId="3" fillId="0" borderId="54" xfId="0" applyFont="1" applyBorder="1"/>
    <xf numFmtId="0" fontId="3" fillId="0" borderId="63" xfId="0" applyFont="1" applyBorder="1"/>
    <xf numFmtId="0" fontId="1" fillId="0" borderId="59" xfId="0" applyFont="1" applyBorder="1" applyAlignment="1">
      <alignment horizontal="center"/>
    </xf>
    <xf numFmtId="0" fontId="1" fillId="0" borderId="73" xfId="0" applyFont="1" applyBorder="1" applyAlignment="1">
      <alignment horizontal="left" vertical="center"/>
    </xf>
    <xf numFmtId="0" fontId="0" fillId="0" borderId="0" xfId="0"/>
    <xf numFmtId="0" fontId="3" fillId="0" borderId="32" xfId="0" applyFont="1" applyBorder="1"/>
    <xf numFmtId="0" fontId="3" fillId="0" borderId="43" xfId="0" applyFont="1" applyBorder="1"/>
    <xf numFmtId="0" fontId="8" fillId="0" borderId="12" xfId="0" applyFont="1" applyBorder="1" applyAlignment="1">
      <alignment horizontal="center" vertical="center"/>
    </xf>
    <xf numFmtId="0" fontId="3" fillId="0" borderId="13" xfId="0" applyFont="1" applyBorder="1"/>
    <xf numFmtId="0" fontId="3" fillId="0" borderId="14" xfId="0" applyFont="1" applyBorder="1"/>
    <xf numFmtId="0" fontId="1" fillId="0" borderId="29" xfId="0" applyFont="1" applyBorder="1" applyAlignment="1">
      <alignment horizontal="left" vertical="center"/>
    </xf>
    <xf numFmtId="0" fontId="1" fillId="0" borderId="37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/>
    </xf>
    <xf numFmtId="0" fontId="11" fillId="0" borderId="44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11" fillId="5" borderId="44" xfId="0" applyFont="1" applyFill="1" applyBorder="1" applyAlignment="1">
      <alignment horizontal="center" vertical="center" shrinkToFit="1"/>
    </xf>
    <xf numFmtId="0" fontId="1" fillId="0" borderId="44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/>
    </xf>
    <xf numFmtId="0" fontId="11" fillId="4" borderId="44" xfId="0" applyFont="1" applyFill="1" applyBorder="1" applyAlignment="1">
      <alignment horizontal="center" vertical="center"/>
    </xf>
    <xf numFmtId="0" fontId="11" fillId="7" borderId="44" xfId="0" applyFont="1" applyFill="1" applyBorder="1" applyAlignment="1">
      <alignment horizontal="center" vertical="center"/>
    </xf>
    <xf numFmtId="0" fontId="1" fillId="0" borderId="90" xfId="0" applyFont="1" applyBorder="1" applyAlignment="1">
      <alignment horizontal="center"/>
    </xf>
    <xf numFmtId="0" fontId="3" fillId="0" borderId="91" xfId="0" applyFont="1" applyBorder="1"/>
    <xf numFmtId="0" fontId="3" fillId="0" borderId="92" xfId="0" applyFont="1" applyBorder="1"/>
    <xf numFmtId="0" fontId="1" fillId="0" borderId="84" xfId="0" applyFont="1" applyBorder="1" applyAlignment="1">
      <alignment horizontal="left" vertical="center"/>
    </xf>
    <xf numFmtId="0" fontId="3" fillId="0" borderId="85" xfId="0" applyFont="1" applyBorder="1"/>
    <xf numFmtId="0" fontId="3" fillId="0" borderId="86" xfId="0" applyFont="1" applyBorder="1"/>
    <xf numFmtId="0" fontId="1" fillId="0" borderId="73" xfId="0" applyFont="1" applyBorder="1" applyAlignment="1">
      <alignment horizontal="left" vertical="center" wrapText="1"/>
    </xf>
    <xf numFmtId="0" fontId="11" fillId="4" borderId="93" xfId="0" applyFont="1" applyFill="1" applyBorder="1" applyAlignment="1">
      <alignment horizontal="center" vertical="center" wrapText="1"/>
    </xf>
    <xf numFmtId="0" fontId="3" fillId="0" borderId="94" xfId="0" applyFont="1" applyBorder="1"/>
    <xf numFmtId="0" fontId="8" fillId="0" borderId="38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3" fillId="0" borderId="45" xfId="0" applyFont="1" applyBorder="1"/>
    <xf numFmtId="0" fontId="1" fillId="0" borderId="40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/>
    </xf>
    <xf numFmtId="0" fontId="1" fillId="0" borderId="87" xfId="0" applyFont="1" applyBorder="1" applyAlignment="1">
      <alignment horizontal="left" vertical="center" wrapText="1"/>
    </xf>
    <xf numFmtId="0" fontId="7" fillId="0" borderId="73" xfId="0" applyFont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1" fillId="0" borderId="73" xfId="0" applyFont="1" applyBorder="1" applyAlignment="1">
      <alignment horizontal="center"/>
    </xf>
    <xf numFmtId="0" fontId="1" fillId="4" borderId="8" xfId="0" applyFont="1" applyFill="1" applyBorder="1" applyAlignment="1">
      <alignment horizontal="left" vertical="center"/>
    </xf>
    <xf numFmtId="0" fontId="3" fillId="0" borderId="57" xfId="0" applyFont="1" applyBorder="1"/>
    <xf numFmtId="0" fontId="1" fillId="5" borderId="65" xfId="0" applyFont="1" applyFill="1" applyBorder="1" applyAlignment="1">
      <alignment horizontal="left" vertical="center"/>
    </xf>
    <xf numFmtId="0" fontId="3" fillId="0" borderId="51" xfId="0" applyFont="1" applyBorder="1"/>
    <xf numFmtId="0" fontId="3" fillId="0" borderId="66" xfId="0" applyFont="1" applyBorder="1"/>
    <xf numFmtId="0" fontId="1" fillId="6" borderId="68" xfId="0" applyFont="1" applyFill="1" applyBorder="1" applyAlignment="1">
      <alignment horizontal="left"/>
    </xf>
    <xf numFmtId="0" fontId="3" fillId="0" borderId="69" xfId="0" applyFont="1" applyBorder="1"/>
    <xf numFmtId="0" fontId="3" fillId="0" borderId="70" xfId="0" applyFont="1" applyBorder="1"/>
    <xf numFmtId="0" fontId="7" fillId="0" borderId="37" xfId="0" applyFont="1" applyBorder="1" applyAlignment="1">
      <alignment horizontal="left" vertical="center"/>
    </xf>
    <xf numFmtId="9" fontId="7" fillId="0" borderId="40" xfId="0" applyNumberFormat="1" applyFont="1" applyBorder="1" applyAlignment="1">
      <alignment horizontal="center" vertical="center"/>
    </xf>
    <xf numFmtId="0" fontId="3" fillId="0" borderId="74" xfId="0" applyFont="1" applyBorder="1"/>
    <xf numFmtId="165" fontId="7" fillId="0" borderId="80" xfId="0" applyNumberFormat="1" applyFont="1" applyBorder="1" applyAlignment="1">
      <alignment horizontal="center" vertical="center"/>
    </xf>
    <xf numFmtId="0" fontId="3" fillId="0" borderId="76" xfId="0" applyFont="1" applyBorder="1"/>
    <xf numFmtId="0" fontId="3" fillId="0" borderId="79" xfId="0" applyFont="1" applyBorder="1"/>
    <xf numFmtId="0" fontId="8" fillId="0" borderId="80" xfId="0" applyFont="1" applyBorder="1" applyAlignment="1">
      <alignment horizontal="center" vertical="center"/>
    </xf>
    <xf numFmtId="0" fontId="11" fillId="0" borderId="77" xfId="0" applyFont="1" applyBorder="1" applyAlignment="1">
      <alignment horizontal="center" vertical="center"/>
    </xf>
    <xf numFmtId="0" fontId="3" fillId="0" borderId="78" xfId="0" applyFont="1" applyBorder="1"/>
    <xf numFmtId="0" fontId="1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shrinkToFit="1"/>
    </xf>
    <xf numFmtId="0" fontId="3" fillId="0" borderId="23" xfId="0" applyFont="1" applyBorder="1"/>
    <xf numFmtId="0" fontId="3" fillId="0" borderId="24" xfId="0" applyFont="1" applyBorder="1"/>
    <xf numFmtId="0" fontId="7" fillId="0" borderId="25" xfId="0" applyFont="1" applyBorder="1" applyAlignment="1">
      <alignment horizontal="center"/>
    </xf>
    <xf numFmtId="0" fontId="3" fillId="0" borderId="27" xfId="0" applyFont="1" applyBorder="1"/>
    <xf numFmtId="0" fontId="7" fillId="0" borderId="22" xfId="0" applyFont="1" applyBorder="1" applyAlignment="1">
      <alignment horizontal="center"/>
    </xf>
    <xf numFmtId="164" fontId="7" fillId="0" borderId="25" xfId="0" applyNumberFormat="1" applyFont="1" applyBorder="1" applyAlignment="1">
      <alignment horizontal="center"/>
    </xf>
    <xf numFmtId="41" fontId="7" fillId="0" borderId="22" xfId="0" applyNumberFormat="1" applyFont="1" applyBorder="1" applyAlignment="1">
      <alignment horizontal="center" vertical="center"/>
    </xf>
    <xf numFmtId="0" fontId="3" fillId="0" borderId="28" xfId="0" applyFont="1" applyBorder="1"/>
    <xf numFmtId="0" fontId="6" fillId="0" borderId="12" xfId="0" applyFont="1" applyBorder="1" applyAlignment="1">
      <alignment horizontal="center" wrapText="1"/>
    </xf>
    <xf numFmtId="0" fontId="8" fillId="0" borderId="12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3" fillId="0" borderId="31" xfId="0" applyFont="1" applyBorder="1"/>
    <xf numFmtId="0" fontId="6" fillId="0" borderId="30" xfId="0" applyFont="1" applyBorder="1" applyAlignment="1">
      <alignment horizontal="center" vertical="center" shrinkToFit="1"/>
    </xf>
    <xf numFmtId="1" fontId="7" fillId="0" borderId="18" xfId="0" applyNumberFormat="1" applyFont="1" applyBorder="1" applyAlignment="1">
      <alignment horizontal="center"/>
    </xf>
    <xf numFmtId="0" fontId="3" fillId="0" borderId="19" xfId="0" applyFont="1" applyBorder="1"/>
    <xf numFmtId="0" fontId="3" fillId="0" borderId="20" xfId="0" applyFont="1" applyBorder="1"/>
    <xf numFmtId="0" fontId="8" fillId="0" borderId="29" xfId="0" applyFont="1" applyBorder="1" applyAlignment="1">
      <alignment horizontal="center" wrapText="1"/>
    </xf>
    <xf numFmtId="0" fontId="6" fillId="0" borderId="1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/>
    </xf>
    <xf numFmtId="0" fontId="1" fillId="0" borderId="22" xfId="0" applyFont="1" applyBorder="1" applyAlignment="1">
      <alignment horizontal="center" vertical="center"/>
    </xf>
    <xf numFmtId="0" fontId="3" fillId="0" borderId="34" xfId="0" applyFont="1" applyBorder="1"/>
    <xf numFmtId="166" fontId="10" fillId="0" borderId="44" xfId="0" applyNumberFormat="1" applyFont="1" applyBorder="1" applyAlignment="1">
      <alignment horizontal="center" vertical="center"/>
    </xf>
    <xf numFmtId="166" fontId="10" fillId="0" borderId="40" xfId="0" applyNumberFormat="1" applyFont="1" applyBorder="1" applyAlignment="1">
      <alignment horizontal="center" vertical="center"/>
    </xf>
    <xf numFmtId="166" fontId="7" fillId="0" borderId="44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1" fontId="1" fillId="3" borderId="22" xfId="0" applyNumberFormat="1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1" fontId="1" fillId="0" borderId="22" xfId="0" applyNumberFormat="1" applyFont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4" fillId="0" borderId="5" xfId="0" applyFont="1" applyBorder="1" applyAlignment="1">
      <alignment horizontal="center" vertical="center"/>
    </xf>
    <xf numFmtId="0" fontId="3" fillId="0" borderId="5" xfId="0" applyFont="1" applyBorder="1"/>
    <xf numFmtId="0" fontId="3" fillId="0" borderId="6" xfId="0" applyFont="1" applyBorder="1"/>
    <xf numFmtId="0" fontId="4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0" fontId="3" fillId="0" borderId="7" xfId="0" applyFont="1" applyBorder="1"/>
    <xf numFmtId="164" fontId="6" fillId="0" borderId="11" xfId="0" applyNumberFormat="1" applyFont="1" applyBorder="1" applyAlignment="1">
      <alignment horizontal="center" vertical="center" wrapText="1"/>
    </xf>
    <xf numFmtId="0" fontId="3" fillId="0" borderId="10" xfId="0" applyFont="1" applyBorder="1"/>
    <xf numFmtId="164" fontId="6" fillId="0" borderId="15" xfId="0" applyNumberFormat="1" applyFont="1" applyBorder="1" applyAlignment="1">
      <alignment horizontal="center" vertical="center" wrapText="1"/>
    </xf>
    <xf numFmtId="0" fontId="3" fillId="0" borderId="16" xfId="0" applyFont="1" applyBorder="1"/>
    <xf numFmtId="0" fontId="3" fillId="0" borderId="17" xfId="0" applyFont="1" applyBorder="1"/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shrinkToFit="1"/>
    </xf>
    <xf numFmtId="0" fontId="1" fillId="0" borderId="54" xfId="0" applyFont="1" applyBorder="1" applyAlignment="1">
      <alignment horizontal="center"/>
    </xf>
    <xf numFmtId="0" fontId="3" fillId="0" borderId="55" xfId="0" applyFont="1" applyBorder="1"/>
    <xf numFmtId="0" fontId="10" fillId="0" borderId="53" xfId="0" applyFont="1" applyBorder="1" applyAlignment="1">
      <alignment horizontal="center" vertical="center" wrapText="1"/>
    </xf>
    <xf numFmtId="0" fontId="3" fillId="0" borderId="61" xfId="0" applyFont="1" applyBorder="1"/>
    <xf numFmtId="166" fontId="7" fillId="0" borderId="62" xfId="0" applyNumberFormat="1" applyFont="1" applyBorder="1" applyAlignment="1">
      <alignment horizontal="center" vertical="center"/>
    </xf>
    <xf numFmtId="166" fontId="7" fillId="0" borderId="53" xfId="0" applyNumberFormat="1" applyFont="1" applyBorder="1" applyAlignment="1">
      <alignment horizontal="center" vertical="center"/>
    </xf>
    <xf numFmtId="1" fontId="1" fillId="3" borderId="53" xfId="0" applyNumberFormat="1" applyFont="1" applyFill="1" applyBorder="1" applyAlignment="1">
      <alignment horizontal="center" vertical="center"/>
    </xf>
    <xf numFmtId="0" fontId="1" fillId="3" borderId="53" xfId="0" applyFont="1" applyFill="1" applyBorder="1" applyAlignment="1">
      <alignment horizontal="center" vertical="center" wrapText="1"/>
    </xf>
    <xf numFmtId="1" fontId="1" fillId="0" borderId="53" xfId="0" applyNumberFormat="1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165" fontId="1" fillId="3" borderId="53" xfId="0" applyNumberFormat="1" applyFont="1" applyFill="1" applyBorder="1" applyAlignment="1">
      <alignment horizontal="center" vertical="center"/>
    </xf>
    <xf numFmtId="0" fontId="7" fillId="0" borderId="53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/>
    </xf>
    <xf numFmtId="166" fontId="7" fillId="0" borderId="64" xfId="0" applyNumberFormat="1" applyFont="1" applyBorder="1" applyAlignment="1">
      <alignment horizontal="center" vertical="center"/>
    </xf>
    <xf numFmtId="166" fontId="7" fillId="0" borderId="21" xfId="0" applyNumberFormat="1" applyFont="1" applyBorder="1" applyAlignment="1">
      <alignment horizontal="center" vertical="center"/>
    </xf>
    <xf numFmtId="166" fontId="7" fillId="0" borderId="35" xfId="0" applyNumberFormat="1" applyFont="1" applyBorder="1" applyAlignment="1">
      <alignment horizontal="center" vertical="center"/>
    </xf>
    <xf numFmtId="0" fontId="1" fillId="3" borderId="53" xfId="0" applyFont="1" applyFill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1" fontId="1" fillId="3" borderId="50" xfId="0" applyNumberFormat="1" applyFont="1" applyFill="1" applyBorder="1" applyAlignment="1">
      <alignment horizontal="center" vertical="center"/>
    </xf>
    <xf numFmtId="0" fontId="3" fillId="0" borderId="52" xfId="0" applyFont="1" applyBorder="1"/>
    <xf numFmtId="1" fontId="1" fillId="0" borderId="15" xfId="0" applyNumberFormat="1" applyFont="1" applyBorder="1" applyAlignment="1">
      <alignment horizontal="center" vertical="center"/>
    </xf>
    <xf numFmtId="0" fontId="3" fillId="0" borderId="56" xfId="0" applyFont="1" applyBorder="1"/>
    <xf numFmtId="0" fontId="1" fillId="0" borderId="15" xfId="0" applyFont="1" applyBorder="1" applyAlignment="1">
      <alignment horizontal="center" vertical="center"/>
    </xf>
    <xf numFmtId="165" fontId="1" fillId="3" borderId="50" xfId="0" applyNumberFormat="1" applyFont="1" applyFill="1" applyBorder="1" applyAlignment="1">
      <alignment horizontal="center" vertical="center"/>
    </xf>
    <xf numFmtId="0" fontId="3" fillId="0" borderId="60" xfId="0" applyFont="1" applyBorder="1"/>
    <xf numFmtId="0" fontId="7" fillId="0" borderId="53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shrinkToFit="1"/>
    </xf>
    <xf numFmtId="0" fontId="1" fillId="0" borderId="46" xfId="0" applyFont="1" applyBorder="1" applyAlignment="1">
      <alignment horizontal="center"/>
    </xf>
    <xf numFmtId="0" fontId="3" fillId="0" borderId="47" xfId="0" applyFont="1" applyBorder="1"/>
    <xf numFmtId="0" fontId="3" fillId="0" borderId="48" xfId="0" applyFont="1" applyBorder="1"/>
    <xf numFmtId="0" fontId="8" fillId="0" borderId="37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shrinkToFit="1"/>
    </xf>
    <xf numFmtId="166" fontId="7" fillId="0" borderId="42" xfId="0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3" fillId="0" borderId="58" xfId="0" applyFont="1" applyBorder="1"/>
    <xf numFmtId="0" fontId="1" fillId="0" borderId="49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5" fontId="1" fillId="3" borderId="11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/>
    </xf>
    <xf numFmtId="0" fontId="1" fillId="3" borderId="62" xfId="0" applyFont="1" applyFill="1" applyBorder="1" applyAlignment="1">
      <alignment horizontal="center"/>
    </xf>
    <xf numFmtId="0" fontId="1" fillId="3" borderId="53" xfId="0" applyFon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7" fillId="0" borderId="59" xfId="0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0" fontId="1" fillId="3" borderId="62" xfId="0" applyFont="1" applyFill="1" applyBorder="1" applyAlignment="1">
      <alignment horizontal="center" wrapText="1"/>
    </xf>
    <xf numFmtId="0" fontId="3" fillId="0" borderId="112" xfId="0" applyFont="1" applyBorder="1"/>
    <xf numFmtId="14" fontId="7" fillId="0" borderId="35" xfId="0" applyNumberFormat="1" applyFont="1" applyBorder="1" applyAlignment="1">
      <alignment horizontal="center" shrinkToFit="1"/>
    </xf>
    <xf numFmtId="0" fontId="7" fillId="0" borderId="21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3" fillId="0" borderId="36" xfId="0" applyFont="1" applyBorder="1"/>
    <xf numFmtId="0" fontId="7" fillId="0" borderId="33" xfId="0" applyFont="1" applyBorder="1" applyAlignment="1">
      <alignment horizontal="center"/>
    </xf>
    <xf numFmtId="0" fontId="7" fillId="0" borderId="22" xfId="0" applyFont="1" applyBorder="1" applyAlignment="1">
      <alignment horizontal="center" vertical="center" shrinkToFit="1"/>
    </xf>
    <xf numFmtId="0" fontId="7" fillId="0" borderId="22" xfId="0" applyFont="1" applyBorder="1" applyAlignment="1">
      <alignment horizontal="center" shrinkToFit="1"/>
    </xf>
    <xf numFmtId="2" fontId="7" fillId="0" borderId="22" xfId="0" applyNumberFormat="1" applyFont="1" applyBorder="1" applyAlignment="1">
      <alignment horizontal="center" shrinkToFit="1"/>
    </xf>
    <xf numFmtId="14" fontId="7" fillId="0" borderId="22" xfId="0" applyNumberFormat="1" applyFont="1" applyBorder="1" applyAlignment="1">
      <alignment horizontal="center" shrinkToFit="1"/>
    </xf>
    <xf numFmtId="165" fontId="7" fillId="0" borderId="22" xfId="0" applyNumberFormat="1" applyFont="1" applyBorder="1" applyAlignment="1">
      <alignment horizontal="center" wrapText="1"/>
    </xf>
    <xf numFmtId="0" fontId="3" fillId="0" borderId="41" xfId="0" applyFont="1" applyBorder="1"/>
    <xf numFmtId="0" fontId="8" fillId="0" borderId="42" xfId="0" applyFont="1" applyBorder="1" applyAlignment="1">
      <alignment horizontal="center" vertical="center" wrapText="1"/>
    </xf>
    <xf numFmtId="14" fontId="8" fillId="0" borderId="12" xfId="0" applyNumberFormat="1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wrapText="1"/>
    </xf>
    <xf numFmtId="0" fontId="6" fillId="0" borderId="4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59" xfId="0" applyFont="1" applyBorder="1" applyAlignment="1">
      <alignment horizontal="left" vertical="center"/>
    </xf>
    <xf numFmtId="0" fontId="1" fillId="0" borderId="37" xfId="0" applyFont="1" applyBorder="1" applyAlignment="1">
      <alignment horizontal="center" vertical="center"/>
    </xf>
    <xf numFmtId="0" fontId="1" fillId="0" borderId="97" xfId="0" applyFont="1" applyBorder="1" applyAlignment="1">
      <alignment horizontal="center" vertical="center"/>
    </xf>
    <xf numFmtId="0" fontId="1" fillId="2" borderId="124" xfId="0" applyFont="1" applyFill="1" applyBorder="1" applyAlignment="1">
      <alignment horizontal="center"/>
    </xf>
    <xf numFmtId="0" fontId="3" fillId="0" borderId="125" xfId="0" applyFont="1" applyBorder="1"/>
    <xf numFmtId="0" fontId="3" fillId="0" borderId="126" xfId="0" applyFont="1" applyBorder="1"/>
    <xf numFmtId="0" fontId="7" fillId="0" borderId="44" xfId="0" applyFont="1" applyBorder="1" applyAlignment="1">
      <alignment horizontal="center"/>
    </xf>
    <xf numFmtId="0" fontId="8" fillId="0" borderId="7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44" xfId="0" applyFont="1" applyBorder="1" applyAlignment="1">
      <alignment horizontal="center"/>
    </xf>
    <xf numFmtId="0" fontId="1" fillId="0" borderId="7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33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3" fillId="0" borderId="123" xfId="0" applyFont="1" applyBorder="1"/>
    <xf numFmtId="0" fontId="1" fillId="0" borderId="96" xfId="0" applyFont="1" applyBorder="1" applyAlignment="1">
      <alignment horizontal="center"/>
    </xf>
    <xf numFmtId="0" fontId="3" fillId="0" borderId="82" xfId="0" applyFont="1" applyBorder="1"/>
    <xf numFmtId="0" fontId="3" fillId="0" borderId="83" xfId="0" applyFont="1" applyBorder="1"/>
    <xf numFmtId="0" fontId="1" fillId="0" borderId="84" xfId="0" applyFont="1" applyBorder="1" applyAlignment="1">
      <alignment horizontal="center"/>
    </xf>
    <xf numFmtId="0" fontId="3" fillId="0" borderId="104" xfId="0" applyFont="1" applyBorder="1"/>
    <xf numFmtId="0" fontId="1" fillId="0" borderId="67" xfId="0" applyFont="1" applyBorder="1" applyAlignment="1">
      <alignment horizontal="center"/>
    </xf>
    <xf numFmtId="0" fontId="3" fillId="0" borderId="102" xfId="0" applyFont="1" applyBorder="1"/>
    <xf numFmtId="0" fontId="1" fillId="0" borderId="10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0" fontId="3" fillId="0" borderId="49" xfId="0" applyFont="1" applyBorder="1"/>
    <xf numFmtId="0" fontId="1" fillId="3" borderId="107" xfId="0" applyFont="1" applyFill="1" applyBorder="1" applyAlignment="1">
      <alignment horizontal="center"/>
    </xf>
    <xf numFmtId="0" fontId="3" fillId="0" borderId="108" xfId="0" applyFont="1" applyBorder="1"/>
    <xf numFmtId="0" fontId="3" fillId="0" borderId="109" xfId="0" applyFont="1" applyBorder="1"/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0" fontId="1" fillId="3" borderId="113" xfId="0" applyFont="1" applyFill="1" applyBorder="1" applyAlignment="1">
      <alignment horizontal="center" wrapText="1"/>
    </xf>
    <xf numFmtId="0" fontId="3" fillId="0" borderId="114" xfId="0" applyFont="1" applyBorder="1"/>
    <xf numFmtId="0" fontId="1" fillId="3" borderId="115" xfId="0" applyFont="1" applyFill="1" applyBorder="1" applyAlignment="1">
      <alignment horizontal="center"/>
    </xf>
    <xf numFmtId="0" fontId="3" fillId="0" borderId="116" xfId="0" applyFont="1" applyBorder="1"/>
    <xf numFmtId="0" fontId="1" fillId="0" borderId="115" xfId="0" applyFont="1" applyBorder="1" applyAlignment="1">
      <alignment horizontal="center"/>
    </xf>
    <xf numFmtId="0" fontId="3" fillId="0" borderId="117" xfId="0" applyFont="1" applyBorder="1"/>
    <xf numFmtId="0" fontId="1" fillId="0" borderId="91" xfId="0" applyFont="1" applyBorder="1" applyAlignment="1">
      <alignment horizontal="center"/>
    </xf>
    <xf numFmtId="0" fontId="1" fillId="0" borderId="118" xfId="0" applyFont="1" applyBorder="1" applyAlignment="1">
      <alignment horizontal="center"/>
    </xf>
    <xf numFmtId="0" fontId="3" fillId="0" borderId="119" xfId="0" applyFont="1" applyBorder="1"/>
    <xf numFmtId="0" fontId="1" fillId="3" borderId="120" xfId="0" applyFont="1" applyFill="1" applyBorder="1" applyAlignment="1">
      <alignment horizontal="center"/>
    </xf>
    <xf numFmtId="0" fontId="3" fillId="0" borderId="121" xfId="0" applyFont="1" applyBorder="1"/>
    <xf numFmtId="0" fontId="1" fillId="0" borderId="122" xfId="0" applyFont="1" applyBorder="1" applyAlignment="1">
      <alignment horizontal="center"/>
    </xf>
    <xf numFmtId="14" fontId="7" fillId="0" borderId="62" xfId="0" applyNumberFormat="1" applyFont="1" applyBorder="1" applyAlignment="1">
      <alignment horizontal="center"/>
    </xf>
    <xf numFmtId="0" fontId="1" fillId="0" borderId="84" xfId="0" applyFont="1" applyBorder="1" applyAlignment="1">
      <alignment horizontal="center" wrapText="1"/>
    </xf>
    <xf numFmtId="0" fontId="3" fillId="0" borderId="87" xfId="0" applyFont="1" applyBorder="1"/>
    <xf numFmtId="0" fontId="1" fillId="0" borderId="105" xfId="0" applyFont="1" applyBorder="1" applyAlignment="1">
      <alignment horizontal="center" vertical="center" wrapText="1"/>
    </xf>
    <xf numFmtId="0" fontId="3" fillId="0" borderId="67" xfId="0" applyFont="1" applyBorder="1"/>
    <xf numFmtId="0" fontId="7" fillId="0" borderId="0" xfId="0" applyFont="1" applyAlignment="1">
      <alignment horizontal="center"/>
    </xf>
    <xf numFmtId="0" fontId="7" fillId="0" borderId="15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/>
    </xf>
    <xf numFmtId="0" fontId="7" fillId="0" borderId="97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73" xfId="0" applyFont="1" applyBorder="1" applyAlignment="1">
      <alignment horizontal="center" shrinkToFit="1"/>
    </xf>
    <xf numFmtId="0" fontId="1" fillId="3" borderId="97" xfId="0" applyFont="1" applyFill="1" applyBorder="1" applyAlignment="1">
      <alignment horizontal="center" wrapText="1"/>
    </xf>
    <xf numFmtId="0" fontId="3" fillId="0" borderId="106" xfId="0" applyFont="1" applyBorder="1"/>
    <xf numFmtId="0" fontId="7" fillId="0" borderId="7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3" borderId="68" xfId="0" applyFont="1" applyFill="1" applyBorder="1" applyAlignment="1">
      <alignment horizontal="center"/>
    </xf>
    <xf numFmtId="0" fontId="3" fillId="0" borderId="110" xfId="0" applyFont="1" applyBorder="1"/>
    <xf numFmtId="0" fontId="3" fillId="0" borderId="111" xfId="0" applyFont="1" applyBorder="1"/>
    <xf numFmtId="0" fontId="3" fillId="0" borderId="73" xfId="0" applyFont="1" applyBorder="1"/>
    <xf numFmtId="0" fontId="1" fillId="0" borderId="38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67" xfId="0" applyFont="1" applyBorder="1" applyAlignment="1">
      <alignment horizontal="center"/>
    </xf>
    <xf numFmtId="0" fontId="1" fillId="0" borderId="54" xfId="0" applyFont="1" applyBorder="1" applyAlignment="1">
      <alignment horizontal="center" vertical="center"/>
    </xf>
    <xf numFmtId="0" fontId="1" fillId="0" borderId="98" xfId="0" applyFont="1" applyBorder="1" applyAlignment="1">
      <alignment horizontal="left" vertical="center"/>
    </xf>
    <xf numFmtId="0" fontId="3" fillId="0" borderId="99" xfId="0" applyFont="1" applyBorder="1"/>
    <xf numFmtId="0" fontId="1" fillId="0" borderId="4" xfId="0" applyFont="1" applyBorder="1" applyAlignment="1">
      <alignment horizontal="center"/>
    </xf>
    <xf numFmtId="0" fontId="1" fillId="0" borderId="49" xfId="0" applyFont="1" applyBorder="1" applyAlignment="1">
      <alignment horizontal="left" vertical="center"/>
    </xf>
    <xf numFmtId="0" fontId="1" fillId="0" borderId="18" xfId="0" applyFont="1" applyBorder="1" applyAlignment="1">
      <alignment horizontal="center"/>
    </xf>
    <xf numFmtId="0" fontId="1" fillId="0" borderId="84" xfId="0" applyFont="1" applyBorder="1" applyAlignment="1">
      <alignment horizontal="left" vertical="center" wrapText="1"/>
    </xf>
    <xf numFmtId="0" fontId="1" fillId="0" borderId="62" xfId="0" applyFont="1" applyBorder="1" applyAlignment="1">
      <alignment horizontal="center" vertical="center"/>
    </xf>
    <xf numFmtId="0" fontId="11" fillId="5" borderId="44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14" borderId="127" xfId="0" applyFont="1" applyFill="1" applyBorder="1" applyAlignment="1">
      <alignment horizontal="center" vertical="center" wrapText="1"/>
    </xf>
    <xf numFmtId="0" fontId="3" fillId="0" borderId="128" xfId="0" applyFont="1" applyBorder="1"/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6" fillId="0" borderId="0" xfId="0" applyFont="1"/>
  </cellXfs>
  <cellStyles count="1">
    <cellStyle name="Normal" xfId="0" builtinId="0"/>
  </cellStyles>
  <dxfs count="606"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F7F7F"/>
          <bgColor rgb="FF7F7F7F"/>
        </patternFill>
      </fill>
    </dxf>
    <dxf>
      <fill>
        <patternFill patternType="solid">
          <fgColor rgb="FF4F6128"/>
          <bgColor rgb="FF4F612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rgb="FFFCD5B4"/>
          <bgColor rgb="FFFCD5B4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064A2"/>
          <bgColor rgb="FF8064A2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none"/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00000"/>
          <bgColor rgb="FFC0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151</xdr:row>
      <xdr:rowOff>0</xdr:rowOff>
    </xdr:from>
    <xdr:ext cx="8039100" cy="819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31213" y="3375188"/>
          <a:ext cx="8029575" cy="809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NOTE TO TECHNICIAN: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1. TAKE TWO OVERALL PICTURES OF THE ROOF TOP AND THEN UPLOAD THOSE AS THE FIRST TWO PICTURES.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 CHECK THAT AT THE SUNCOAST PANEL THAT "SINGLE PAIR TWISTED WITH FOIL SHIELD AND DRAIN WIRE" IS USED FOR EACH RTU. SEE EXAMPLE PICTURE BELOW:</a:t>
          </a:r>
          <a:endParaRPr sz="1100"/>
        </a:p>
      </xdr:txBody>
    </xdr:sp>
    <xdr:clientData fLocksWithSheet="0"/>
  </xdr:oneCellAnchor>
  <xdr:oneCellAnchor>
    <xdr:from>
      <xdr:col>34</xdr:col>
      <xdr:colOff>19050</xdr:colOff>
      <xdr:row>321</xdr:row>
      <xdr:rowOff>0</xdr:rowOff>
    </xdr:from>
    <xdr:ext cx="3657600" cy="22860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176</xdr:row>
      <xdr:rowOff>104775</xdr:rowOff>
    </xdr:from>
    <xdr:ext cx="7277100" cy="424815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57150</xdr:colOff>
      <xdr:row>152</xdr:row>
      <xdr:rowOff>304800</xdr:rowOff>
    </xdr:from>
    <xdr:ext cx="3286125" cy="146685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76201</xdr:colOff>
      <xdr:row>224</xdr:row>
      <xdr:rowOff>68580</xdr:rowOff>
    </xdr:from>
    <xdr:to>
      <xdr:col>25</xdr:col>
      <xdr:colOff>17038</xdr:colOff>
      <xdr:row>242</xdr:row>
      <xdr:rowOff>15240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C929D9E-EBBF-E562-9B9C-C0614C74C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0601" y="62278260"/>
          <a:ext cx="1874412" cy="2240280"/>
        </a:xfrm>
        <a:prstGeom prst="rect">
          <a:avLst/>
        </a:prstGeom>
      </xdr:spPr>
    </xdr:pic>
    <xdr:clientData/>
  </xdr:twoCellAnchor>
  <xdr:twoCellAnchor editAs="oneCell">
    <xdr:from>
      <xdr:col>44</xdr:col>
      <xdr:colOff>57001</xdr:colOff>
      <xdr:row>225</xdr:row>
      <xdr:rowOff>1</xdr:rowOff>
    </xdr:from>
    <xdr:to>
      <xdr:col>57</xdr:col>
      <xdr:colOff>94543</xdr:colOff>
      <xdr:row>242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0FDB42-30B0-F519-D8CF-65D66272C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86201" y="62301121"/>
          <a:ext cx="1523442" cy="2202179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</xdr:colOff>
      <xdr:row>248</xdr:row>
      <xdr:rowOff>83820</xdr:rowOff>
    </xdr:from>
    <xdr:to>
      <xdr:col>26</xdr:col>
      <xdr:colOff>58407</xdr:colOff>
      <xdr:row>266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8D2E5A-7D82-85D4-55CA-91FE8BC8E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1520" y="65364360"/>
          <a:ext cx="2287257" cy="2202180"/>
        </a:xfrm>
        <a:prstGeom prst="rect">
          <a:avLst/>
        </a:prstGeom>
      </xdr:spPr>
    </xdr:pic>
    <xdr:clientData/>
  </xdr:twoCellAnchor>
  <xdr:twoCellAnchor editAs="oneCell">
    <xdr:from>
      <xdr:col>8</xdr:col>
      <xdr:colOff>82073</xdr:colOff>
      <xdr:row>200</xdr:row>
      <xdr:rowOff>83821</xdr:rowOff>
    </xdr:from>
    <xdr:to>
      <xdr:col>25</xdr:col>
      <xdr:colOff>76661</xdr:colOff>
      <xdr:row>218</xdr:row>
      <xdr:rowOff>20955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0F262D-AE2F-7F28-2BF4-6B590FAD2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6473" y="59222641"/>
          <a:ext cx="1937688" cy="2240279"/>
        </a:xfrm>
        <a:prstGeom prst="rect">
          <a:avLst/>
        </a:prstGeom>
      </xdr:spPr>
    </xdr:pic>
    <xdr:clientData/>
  </xdr:twoCellAnchor>
  <xdr:twoCellAnchor editAs="oneCell">
    <xdr:from>
      <xdr:col>40</xdr:col>
      <xdr:colOff>52298</xdr:colOff>
      <xdr:row>201</xdr:row>
      <xdr:rowOff>1</xdr:rowOff>
    </xdr:from>
    <xdr:to>
      <xdr:col>57</xdr:col>
      <xdr:colOff>53340</xdr:colOff>
      <xdr:row>218</xdr:row>
      <xdr:rowOff>19051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A1E09C7-73B3-219D-D738-0761CC252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24298" y="59230261"/>
          <a:ext cx="1951762" cy="2209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N402"/>
  <sheetViews>
    <sheetView tabSelected="1" workbookViewId="0">
      <selection activeCell="B268" sqref="B268:AG270"/>
    </sheetView>
  </sheetViews>
  <sheetFormatPr defaultColWidth="14.44140625" defaultRowHeight="15" customHeight="1" x14ac:dyDescent="0.3"/>
  <cols>
    <col min="1" max="66" width="1.6640625" customWidth="1"/>
    <col min="67" max="67" width="1.5546875" customWidth="1"/>
    <col min="68" max="68" width="5.5546875" hidden="1" customWidth="1"/>
    <col min="69" max="69" width="1.6640625" hidden="1" customWidth="1"/>
    <col min="70" max="70" width="1.44140625" customWidth="1"/>
    <col min="71" max="71" width="1.5546875" customWidth="1"/>
    <col min="72" max="79" width="1.44140625" customWidth="1"/>
    <col min="80" max="80" width="2.6640625" customWidth="1"/>
    <col min="81" max="82" width="2" customWidth="1"/>
    <col min="83" max="83" width="6.44140625" customWidth="1"/>
    <col min="84" max="92" width="2" customWidth="1"/>
  </cols>
  <sheetData>
    <row r="1" spans="1:92" ht="49.5" customHeight="1" x14ac:dyDescent="0.3">
      <c r="A1" s="1"/>
      <c r="B1" s="273" t="s">
        <v>0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4"/>
      <c r="BT1" s="274"/>
      <c r="BU1" s="274"/>
      <c r="BV1" s="274"/>
      <c r="BW1" s="274"/>
      <c r="BX1" s="274"/>
      <c r="BY1" s="274"/>
      <c r="BZ1" s="274"/>
      <c r="CA1" s="274"/>
      <c r="CB1" s="274"/>
      <c r="CC1" s="275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</row>
    <row r="2" spans="1:92" ht="30" customHeight="1" x14ac:dyDescent="0.3">
      <c r="A2" s="1"/>
      <c r="B2" s="279" t="s">
        <v>1</v>
      </c>
      <c r="C2" s="277"/>
      <c r="D2" s="277"/>
      <c r="E2" s="277"/>
      <c r="F2" s="277"/>
      <c r="G2" s="277"/>
      <c r="H2" s="277"/>
      <c r="I2" s="277"/>
      <c r="J2" s="276" t="str">
        <f>'2020 Chain'!H20</f>
        <v>National TAB</v>
      </c>
      <c r="K2" s="277"/>
      <c r="L2" s="277"/>
      <c r="M2" s="277"/>
      <c r="N2" s="277"/>
      <c r="O2" s="277"/>
      <c r="P2" s="277"/>
      <c r="Q2" s="277"/>
      <c r="R2" s="278"/>
      <c r="S2" s="279" t="s">
        <v>2</v>
      </c>
      <c r="T2" s="277"/>
      <c r="U2" s="277"/>
      <c r="V2" s="277"/>
      <c r="W2" s="280" t="s">
        <v>279</v>
      </c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8"/>
      <c r="AK2" s="281" t="s">
        <v>3</v>
      </c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6" t="s">
        <v>4</v>
      </c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82">
        <f>'2020 Chain'!B20</f>
        <v>44875</v>
      </c>
      <c r="BV2" s="277"/>
      <c r="BW2" s="277"/>
      <c r="BX2" s="277"/>
      <c r="BY2" s="277"/>
      <c r="BZ2" s="277"/>
      <c r="CA2" s="277"/>
      <c r="CB2" s="277"/>
      <c r="CC2" s="283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</row>
    <row r="3" spans="1:92" ht="30" customHeight="1" x14ac:dyDescent="0.3">
      <c r="A3" s="1"/>
      <c r="B3" s="221" t="s">
        <v>5</v>
      </c>
      <c r="C3" s="179"/>
      <c r="D3" s="179"/>
      <c r="E3" s="285"/>
      <c r="F3" s="289" t="s">
        <v>6</v>
      </c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285"/>
      <c r="T3" s="290" t="s">
        <v>7</v>
      </c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1"/>
      <c r="AG3" s="291" t="s">
        <v>8</v>
      </c>
      <c r="AH3" s="179"/>
      <c r="AI3" s="179"/>
      <c r="AJ3" s="179"/>
      <c r="AK3" s="179"/>
      <c r="AL3" s="179"/>
      <c r="AM3" s="179"/>
      <c r="AN3" s="179"/>
      <c r="AO3" s="179"/>
      <c r="AP3" s="179"/>
      <c r="AQ3" s="285"/>
      <c r="AR3" s="289" t="s">
        <v>9</v>
      </c>
      <c r="AS3" s="285"/>
      <c r="AT3" s="289" t="s">
        <v>10</v>
      </c>
      <c r="AU3" s="179"/>
      <c r="AV3" s="179"/>
      <c r="AW3" s="179"/>
      <c r="AX3" s="179"/>
      <c r="AY3" s="179"/>
      <c r="AZ3" s="179"/>
      <c r="BA3" s="179"/>
      <c r="BB3" s="179"/>
      <c r="BC3" s="179"/>
      <c r="BD3" s="285"/>
      <c r="BE3" s="284" t="s">
        <v>11</v>
      </c>
      <c r="BF3" s="179"/>
      <c r="BG3" s="179"/>
      <c r="BH3" s="179"/>
      <c r="BI3" s="179"/>
      <c r="BJ3" s="179"/>
      <c r="BK3" s="179"/>
      <c r="BL3" s="179"/>
      <c r="BM3" s="285"/>
      <c r="BN3" s="286" t="s">
        <v>12</v>
      </c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8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</row>
    <row r="4" spans="1:92" ht="15.75" customHeight="1" x14ac:dyDescent="0.3">
      <c r="A4" s="1"/>
      <c r="B4" s="256">
        <f>'2020 Chain'!A20</f>
        <v>1877</v>
      </c>
      <c r="C4" s="257"/>
      <c r="D4" s="257"/>
      <c r="E4" s="258"/>
      <c r="F4" s="292" t="str">
        <f>'2020 Chain'!C20</f>
        <v>Coral Springs FSU</v>
      </c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8"/>
      <c r="T4" s="242" t="str">
        <f>'2020 Chain'!I20</f>
        <v>1341 North University Drive</v>
      </c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4"/>
      <c r="AG4" s="245" t="str">
        <f>'2020 Chain'!J20</f>
        <v>Coral Springs</v>
      </c>
      <c r="AH4" s="176"/>
      <c r="AI4" s="176"/>
      <c r="AJ4" s="176"/>
      <c r="AK4" s="176"/>
      <c r="AL4" s="176"/>
      <c r="AM4" s="176"/>
      <c r="AN4" s="176"/>
      <c r="AO4" s="176"/>
      <c r="AP4" s="176"/>
      <c r="AQ4" s="246"/>
      <c r="AR4" s="247" t="str">
        <f>'2020 Chain'!K20</f>
        <v>FL</v>
      </c>
      <c r="AS4" s="244"/>
      <c r="AT4" s="245" t="str">
        <f>'2020 Chain'!L20</f>
        <v>Samuel Poeana</v>
      </c>
      <c r="AU4" s="176"/>
      <c r="AV4" s="176"/>
      <c r="AW4" s="176"/>
      <c r="AX4" s="176"/>
      <c r="AY4" s="176"/>
      <c r="AZ4" s="176"/>
      <c r="BA4" s="176"/>
      <c r="BB4" s="176"/>
      <c r="BC4" s="176"/>
      <c r="BD4" s="246"/>
      <c r="BE4" s="248" t="str">
        <f>'2020 Chain'!T20</f>
        <v>(954) 753-0779</v>
      </c>
      <c r="BF4" s="176"/>
      <c r="BG4" s="176"/>
      <c r="BH4" s="176"/>
      <c r="BI4" s="176"/>
      <c r="BJ4" s="176"/>
      <c r="BK4" s="176"/>
      <c r="BL4" s="176"/>
      <c r="BM4" s="246"/>
      <c r="BN4" s="249" t="str">
        <f>'2020 Chain'!U20</f>
        <v>01877@chick-fil-a.com</v>
      </c>
      <c r="BO4" s="243"/>
      <c r="BP4" s="243"/>
      <c r="BQ4" s="243"/>
      <c r="BR4" s="243"/>
      <c r="BS4" s="243"/>
      <c r="BT4" s="243"/>
      <c r="BU4" s="243"/>
      <c r="BV4" s="243"/>
      <c r="BW4" s="243"/>
      <c r="BX4" s="243"/>
      <c r="BY4" s="243"/>
      <c r="BZ4" s="243"/>
      <c r="CA4" s="243"/>
      <c r="CB4" s="243"/>
      <c r="CC4" s="250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</row>
    <row r="5" spans="1:92" ht="30" customHeight="1" x14ac:dyDescent="0.3">
      <c r="A5" s="1"/>
      <c r="B5" s="259" t="s">
        <v>13</v>
      </c>
      <c r="C5" s="190"/>
      <c r="D5" s="190"/>
      <c r="E5" s="190"/>
      <c r="F5" s="190"/>
      <c r="G5" s="190"/>
      <c r="H5" s="190"/>
      <c r="I5" s="190"/>
      <c r="J5" s="191"/>
      <c r="K5" s="260" t="s">
        <v>14</v>
      </c>
      <c r="L5" s="190"/>
      <c r="M5" s="190"/>
      <c r="N5" s="190"/>
      <c r="O5" s="190"/>
      <c r="P5" s="190"/>
      <c r="Q5" s="190"/>
      <c r="R5" s="190"/>
      <c r="S5" s="190"/>
      <c r="T5" s="190"/>
      <c r="U5" s="191"/>
      <c r="V5" s="260" t="s">
        <v>15</v>
      </c>
      <c r="W5" s="190"/>
      <c r="X5" s="190"/>
      <c r="Y5" s="190"/>
      <c r="Z5" s="190"/>
      <c r="AA5" s="190"/>
      <c r="AB5" s="190"/>
      <c r="AC5" s="190"/>
      <c r="AD5" s="191"/>
      <c r="AE5" s="260" t="s">
        <v>16</v>
      </c>
      <c r="AF5" s="190"/>
      <c r="AG5" s="190"/>
      <c r="AH5" s="190"/>
      <c r="AI5" s="190"/>
      <c r="AJ5" s="190"/>
      <c r="AK5" s="190"/>
      <c r="AL5" s="190"/>
      <c r="AM5" s="190"/>
      <c r="AN5" s="191"/>
      <c r="AO5" s="251" t="s">
        <v>17</v>
      </c>
      <c r="AP5" s="190"/>
      <c r="AQ5" s="190"/>
      <c r="AR5" s="190"/>
      <c r="AS5" s="191"/>
      <c r="AT5" s="251" t="s">
        <v>18</v>
      </c>
      <c r="AU5" s="190"/>
      <c r="AV5" s="190"/>
      <c r="AW5" s="190"/>
      <c r="AX5" s="190"/>
      <c r="AY5" s="191"/>
      <c r="AZ5" s="251" t="s">
        <v>19</v>
      </c>
      <c r="BA5" s="190"/>
      <c r="BB5" s="190"/>
      <c r="BC5" s="191"/>
      <c r="BD5" s="252" t="s">
        <v>20</v>
      </c>
      <c r="BE5" s="190"/>
      <c r="BF5" s="190"/>
      <c r="BG5" s="190"/>
      <c r="BH5" s="190"/>
      <c r="BI5" s="190"/>
      <c r="BJ5" s="191"/>
      <c r="BK5" s="253" t="s">
        <v>21</v>
      </c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254"/>
      <c r="BW5" s="255" t="s">
        <v>22</v>
      </c>
      <c r="BX5" s="186"/>
      <c r="BY5" s="186"/>
      <c r="BZ5" s="186"/>
      <c r="CA5" s="186"/>
      <c r="CB5" s="186"/>
      <c r="CC5" s="187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</row>
    <row r="6" spans="1:92" ht="15.75" customHeight="1" x14ac:dyDescent="0.3">
      <c r="A6" s="1"/>
      <c r="B6" s="351" t="str">
        <f>'2020 Chain'!O20</f>
        <v>Mark Farol</v>
      </c>
      <c r="C6" s="243"/>
      <c r="D6" s="243"/>
      <c r="E6" s="243"/>
      <c r="F6" s="243"/>
      <c r="G6" s="243"/>
      <c r="H6" s="243"/>
      <c r="I6" s="243"/>
      <c r="J6" s="244"/>
      <c r="K6" s="352" t="str">
        <f>'2020 Chain'!P20</f>
        <v>Allison Doherty</v>
      </c>
      <c r="L6" s="243"/>
      <c r="M6" s="243"/>
      <c r="N6" s="243"/>
      <c r="O6" s="243"/>
      <c r="P6" s="243"/>
      <c r="Q6" s="243"/>
      <c r="R6" s="243"/>
      <c r="S6" s="243"/>
      <c r="T6" s="243"/>
      <c r="U6" s="244"/>
      <c r="V6" s="353" t="str">
        <f>'2020 Chain'!M20</f>
        <v>Doug Wolfe</v>
      </c>
      <c r="W6" s="243"/>
      <c r="X6" s="243"/>
      <c r="Y6" s="243"/>
      <c r="Z6" s="243"/>
      <c r="AA6" s="243"/>
      <c r="AB6" s="243"/>
      <c r="AC6" s="243"/>
      <c r="AD6" s="244"/>
      <c r="AE6" s="352" t="str">
        <f>'2020 Chain'!Q20</f>
        <v>Rusty Lewis</v>
      </c>
      <c r="AF6" s="243"/>
      <c r="AG6" s="243"/>
      <c r="AH6" s="243"/>
      <c r="AI6" s="243"/>
      <c r="AJ6" s="243"/>
      <c r="AK6" s="243"/>
      <c r="AL6" s="243"/>
      <c r="AM6" s="243"/>
      <c r="AN6" s="244"/>
      <c r="AO6" s="354" t="str">
        <f>'2020 Chain'!F20</f>
        <v>S03A</v>
      </c>
      <c r="AP6" s="243"/>
      <c r="AQ6" s="243"/>
      <c r="AR6" s="243"/>
      <c r="AS6" s="244"/>
      <c r="AT6" s="355" t="str">
        <f>'2020 Chain'!S20</f>
        <v>03/15/2007</v>
      </c>
      <c r="AU6" s="243"/>
      <c r="AV6" s="243"/>
      <c r="AW6" s="243"/>
      <c r="AX6" s="243"/>
      <c r="AY6" s="244"/>
      <c r="AZ6" s="356">
        <f ca="1">(TODAY()-AT6)/365</f>
        <v>15.701369863013699</v>
      </c>
      <c r="BA6" s="243"/>
      <c r="BB6" s="243"/>
      <c r="BC6" s="263"/>
      <c r="BD6" s="347">
        <f>'2020 Chain'!E20</f>
        <v>45115</v>
      </c>
      <c r="BE6" s="243"/>
      <c r="BF6" s="243"/>
      <c r="BG6" s="243"/>
      <c r="BH6" s="243"/>
      <c r="BI6" s="243"/>
      <c r="BJ6" s="244"/>
      <c r="BK6" s="348" t="str">
        <f>'2020 Chain'!D20</f>
        <v>MLv2/BI</v>
      </c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8"/>
      <c r="BW6" s="349" t="str">
        <f>'2020 Chain'!R20</f>
        <v>CPH</v>
      </c>
      <c r="BX6" s="257"/>
      <c r="BY6" s="257"/>
      <c r="BZ6" s="257"/>
      <c r="CA6" s="257"/>
      <c r="CB6" s="257"/>
      <c r="CC6" s="350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</row>
    <row r="7" spans="1:92" ht="30" customHeight="1" x14ac:dyDescent="0.3">
      <c r="A7" s="1"/>
      <c r="B7" s="327" t="s">
        <v>23</v>
      </c>
      <c r="C7" s="172"/>
      <c r="D7" s="173"/>
      <c r="E7" s="174" t="s">
        <v>24</v>
      </c>
      <c r="F7" s="172"/>
      <c r="G7" s="172"/>
      <c r="H7" s="172"/>
      <c r="I7" s="172"/>
      <c r="J7" s="172"/>
      <c r="K7" s="172"/>
      <c r="L7" s="173"/>
      <c r="M7" s="174" t="s">
        <v>25</v>
      </c>
      <c r="N7" s="172"/>
      <c r="O7" s="172"/>
      <c r="P7" s="172"/>
      <c r="Q7" s="172"/>
      <c r="R7" s="172"/>
      <c r="S7" s="172"/>
      <c r="T7" s="172"/>
      <c r="U7" s="172"/>
      <c r="V7" s="172"/>
      <c r="W7" s="173"/>
      <c r="X7" s="174" t="s">
        <v>26</v>
      </c>
      <c r="Y7" s="172"/>
      <c r="Z7" s="173"/>
      <c r="AA7" s="174" t="s">
        <v>27</v>
      </c>
      <c r="AB7" s="172"/>
      <c r="AC7" s="172"/>
      <c r="AD7" s="172"/>
      <c r="AE7" s="173"/>
      <c r="AF7" s="328" t="s">
        <v>28</v>
      </c>
      <c r="AG7" s="172"/>
      <c r="AH7" s="173"/>
      <c r="AI7" s="329" t="s">
        <v>29</v>
      </c>
      <c r="AJ7" s="190"/>
      <c r="AK7" s="190"/>
      <c r="AL7" s="190"/>
      <c r="AM7" s="190"/>
      <c r="AN7" s="190"/>
      <c r="AO7" s="190"/>
      <c r="AP7" s="190"/>
      <c r="AQ7" s="190"/>
      <c r="AR7" s="191"/>
      <c r="AS7" s="251" t="s">
        <v>30</v>
      </c>
      <c r="AT7" s="190"/>
      <c r="AU7" s="190"/>
      <c r="AV7" s="190"/>
      <c r="AW7" s="190"/>
      <c r="AX7" s="190"/>
      <c r="AY7" s="357"/>
      <c r="AZ7" s="358" t="s">
        <v>31</v>
      </c>
      <c r="BA7" s="190"/>
      <c r="BB7" s="190"/>
      <c r="BC7" s="191"/>
      <c r="BD7" s="359" t="s">
        <v>32</v>
      </c>
      <c r="BE7" s="190"/>
      <c r="BF7" s="190"/>
      <c r="BG7" s="191"/>
      <c r="BH7" s="252" t="s">
        <v>33</v>
      </c>
      <c r="BI7" s="190"/>
      <c r="BJ7" s="190"/>
      <c r="BK7" s="190"/>
      <c r="BL7" s="191"/>
      <c r="BM7" s="252" t="s">
        <v>34</v>
      </c>
      <c r="BN7" s="190"/>
      <c r="BO7" s="190"/>
      <c r="BP7" s="190"/>
      <c r="BQ7" s="190"/>
      <c r="BR7" s="191"/>
      <c r="BS7" s="360" t="s">
        <v>35</v>
      </c>
      <c r="BT7" s="172"/>
      <c r="BU7" s="172"/>
      <c r="BV7" s="188"/>
      <c r="BW7" s="361" t="s">
        <v>36</v>
      </c>
      <c r="BX7" s="172"/>
      <c r="BY7" s="172"/>
      <c r="BZ7" s="172"/>
      <c r="CA7" s="172"/>
      <c r="CB7" s="172"/>
      <c r="CC7" s="215"/>
      <c r="CD7" s="1"/>
      <c r="CE7" s="324" t="str">
        <f>'2020 Chain'!M20</f>
        <v>Doug Wolfe</v>
      </c>
      <c r="CF7" s="325"/>
      <c r="CG7" s="325"/>
      <c r="CH7" s="325"/>
      <c r="CI7" s="325"/>
      <c r="CJ7" s="325"/>
      <c r="CK7" s="325"/>
      <c r="CL7" s="325"/>
      <c r="CM7" s="325"/>
      <c r="CN7" s="326"/>
    </row>
    <row r="8" spans="1:92" ht="24.75" customHeight="1" x14ac:dyDescent="0.3">
      <c r="A8" s="1"/>
      <c r="B8" s="335" t="s">
        <v>37</v>
      </c>
      <c r="C8" s="287"/>
      <c r="D8" s="287"/>
      <c r="E8" s="312" t="s">
        <v>38</v>
      </c>
      <c r="F8" s="226"/>
      <c r="G8" s="226"/>
      <c r="H8" s="226"/>
      <c r="I8" s="226"/>
      <c r="J8" s="226"/>
      <c r="K8" s="226"/>
      <c r="L8" s="313"/>
      <c r="M8" s="300" t="s">
        <v>39</v>
      </c>
      <c r="N8" s="182"/>
      <c r="O8" s="182"/>
      <c r="P8" s="182"/>
      <c r="Q8" s="182"/>
      <c r="R8" s="182"/>
      <c r="S8" s="182"/>
      <c r="T8" s="182"/>
      <c r="U8" s="182"/>
      <c r="V8" s="182"/>
      <c r="W8" s="294"/>
      <c r="X8" s="314" t="str">
        <f>IF(MID(M8,7,2)="05","4",IF(MID(M8,7,2)="06","5",IF(MID(M8,7,2)="07","6",IF(MID(M8,7,2)="08","7.5",IF(MID(M8,7,2)="09","8.5",IF(MID(M8,7,2)="12","10",IF(MID(M8,7,2)="14","12.5",IF(MID(M8,7,2)="16","15",IF(MID(M8,4,3)="300","25",IF(MID(M8,4,3)="210","17.5",IF(MID(M8,4,3)="180","15",IF(MID(M8,4,3)="150","12.5",IF(MID(M8,4,3)="120","10",IF(MID(M8,4,3)="102","8.5",IF(MID(M8,4,3)="090","7.5",IF(MID(M8,4,3)="092","7.5",IF(MID(M8,4,3)="072","6",IF(MID(M8,4,3)="060","5",IF(MID(M8,4,3)="036","3",IF(MID(M8,4,3)="048","4",IF(MID(M8,4,3)="015","15","")))))))))))))))))))))</f>
        <v>12.5</v>
      </c>
      <c r="Y8" s="287"/>
      <c r="Z8" s="315"/>
      <c r="AA8" s="336" t="str">
        <f>IF(ISBLANK(M8),"",IF(MID(M8,1,2)="RN","AAON",IF(MID(M8,1,3)="LHC","Lennox",IF(MID(M8,1,3)="LHA","Lennox",IF(MID(M8,1,3)="KHA","Lennox",IF(MID(M8,1,3)="LCH","Lennox",IF(MID(M8,1,3)="LCA","Lennox",IF(MID(M8,1,3)="LGA","Lennox",IF(MID(M8,1,3)="LGC","Lennox",IF(MID(M8,1,3)="LGH","Lennox","Carrier"))))))))))</f>
        <v>Lennox</v>
      </c>
      <c r="AB8" s="190"/>
      <c r="AC8" s="190"/>
      <c r="AD8" s="190"/>
      <c r="AE8" s="191"/>
      <c r="AF8" s="337">
        <f ca="1">'2020 Chain'!Z20</f>
        <v>3.3972602739726026</v>
      </c>
      <c r="AG8" s="179"/>
      <c r="AH8" s="285"/>
      <c r="AI8" s="338" t="str">
        <f t="array" ref="AI8">IF(ISBLANK(E8),"",IF(MID(M8,1,2)="RN","RN SERIES/",IF(MID(M8,1,3)="YSC","TRANE",IF(MID(M8,1,3)="50K","WEAMaker SE",IF(MID(M8,1,4)="48ES","Comfort",IF(MID(M8,1,3)="48H","WEAMaster HE",IF(MID(M8,1,3)="48T","WEAMaker SE",IF(MID(M8,3,2)="HP","HEAT PUMP",IF(MID(M8,3,2)="KC","WEAMaker SE",IF(MID(M8,3,2)="FC","WEAMaker EcoBlue",IF(COUNT(FIND({5610,5611,5612,5613,5614,5615,5616,5617,5618,5619,5620,5621},E8))&gt;0,"ENERGENCE/","L SERIES/")))))))))))</f>
        <v>ENERGENCE/</v>
      </c>
      <c r="AJ8" s="190"/>
      <c r="AK8" s="190"/>
      <c r="AL8" s="190"/>
      <c r="AM8" s="190"/>
      <c r="AN8" s="190"/>
      <c r="AO8" s="190"/>
      <c r="AP8" s="330">
        <f>'2020 Chain'!W20</f>
        <v>0</v>
      </c>
      <c r="AQ8" s="179"/>
      <c r="AR8" s="285"/>
      <c r="AS8" s="331" t="str">
        <f>IF(MID(AO6,1,7)="S97-100","RR/DIN A/ENTA",IF(MID(AO6,1,7)="S97-110","RR/DIN A/ENT A",IF(MID(AO6,1,7)="S97-120","RR/DIN A",IF(MID(AO6,1,7)="S97-136","RR/DIN A",IF(MID(AO6,1,7)="S97-138","RR/DIN A",IF(MID(AO6,1,4)="S03A","KITCHEN",IF(MID(AO6,1,4)="S03C","KITCHEN",IF(MID(AO6,1,4)="S03E","KITCHEN",IF(MID(AO6,1,7)="S03-128","KITHEN",IF(MID(AO6,1,7)="S03-146","KITCHEN",IF(MID(AO6,1,9)="S03-150SW","KITCHEN",IF(MID(AO6,1,7)="S04-110","KITCHEN",IF(MID(AO6,1,3)="S04","Kitchen",IF(MID(AO6,1,4)="S06A","KITCHEN",IF(MID(AO6,1,4)="S06B","KITCHEN",IF(MID(AO6,1,4)="S06C","KITCHEN",IF(MID(AO6,1,4)="S06E","KITCHEN",IF(MID(AO6,1,4)="S08A","KITCHEN",IF(MID(AO6,1,4)="S08C","KITCHEN/ELEC",IF(MID(AO6,1,4)="S08E","KITCHEN",IF(MID(AO6,1,6)="S08N-T","KITCHEN",IF(MID(AO6,1,7)="S08N-LG","KITCHEN",IF(MID(AO6,9,2)="AZ","KITCHEN",IF(MID(AO6,1,2)="KK","MECH/MP/KITCHEN",""))))))))))))))))))))))))</f>
        <v>KITCHEN</v>
      </c>
      <c r="AT8" s="179"/>
      <c r="AU8" s="179"/>
      <c r="AV8" s="179"/>
      <c r="AW8" s="179"/>
      <c r="AX8" s="179"/>
      <c r="AY8" s="224"/>
      <c r="AZ8" s="332">
        <f>VALUE(IF(V20=15,"2518",IF(V20=12.5,"2518",IF(V20=10,"2352",IF(V20=8.5,"2352",IF(V20=7.5,"1911",IF(V20=6,"1911",IF(V20=5,"1828",IF(V20=4,"1828","0")))))))))</f>
        <v>0</v>
      </c>
      <c r="BA8" s="190"/>
      <c r="BB8" s="190"/>
      <c r="BC8" s="191"/>
      <c r="BD8" s="333">
        <f>VALUE(IF(V22=15,"9662",IF(V22=12.5,"9662",IF(V22=10,"6452",IF(V22=8.5,"6452",IF(V22=7.5,"5397",IF(V22=6,"5397",IF(V22=5,"4161",IF(V22=4,"4161","0")))))))))</f>
        <v>0</v>
      </c>
      <c r="BE8" s="190"/>
      <c r="BF8" s="190"/>
      <c r="BG8" s="191"/>
      <c r="BH8" s="333">
        <f>VALUE(IF(V$24=15,"475",IF(V$24=12.5,"475",IF(V$24=10,"475",IF(V$24=8.5,"475",IF(V$24=7.5,"475",IF(V$24=6,"475",IF(V$24=5,"475",IF(V$24=4,"475","0")))))))))</f>
        <v>0</v>
      </c>
      <c r="BI8" s="190"/>
      <c r="BJ8" s="190"/>
      <c r="BK8" s="190"/>
      <c r="BL8" s="191"/>
      <c r="BM8" s="333">
        <f>VALUE(IF(V$26=15,"9662",IF(V$26=12.5,"9662",IF(V$26=10,"6452",IF(V$26=8.5,"6452",IF(V$26=7.5,"5397",IF(V$26=6,"5397",IF(V$26=5,"4161",IF(V$26=4,"4161","0")))))))))</f>
        <v>0</v>
      </c>
      <c r="BN8" s="190"/>
      <c r="BO8" s="190"/>
      <c r="BP8" s="190"/>
      <c r="BQ8" s="190"/>
      <c r="BR8" s="191"/>
      <c r="BS8" s="333">
        <f>VALUE(IF(V$28=15,"537",IF(V$28=12.5,"537",IF(V$28=10,"537",IF(V$28=8.5,"537",IF(V$28=7.5,"437",IF(V$28=6,"537",IF(V$28=5,"537",IF(V$28=4,"537","0")))))))))</f>
        <v>0</v>
      </c>
      <c r="BT8" s="190"/>
      <c r="BU8" s="190"/>
      <c r="BV8" s="190"/>
      <c r="BW8" s="332">
        <f t="shared" ref="BW8:BW15" si="0">SUM(AZ8:BS8)</f>
        <v>0</v>
      </c>
      <c r="BX8" s="190"/>
      <c r="BY8" s="190"/>
      <c r="BZ8" s="190"/>
      <c r="CA8" s="190"/>
      <c r="CB8" s="190"/>
      <c r="CC8" s="334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</row>
    <row r="9" spans="1:92" ht="24.75" customHeight="1" x14ac:dyDescent="0.3">
      <c r="A9" s="1"/>
      <c r="B9" s="181" t="s">
        <v>40</v>
      </c>
      <c r="C9" s="182"/>
      <c r="D9" s="182"/>
      <c r="E9" s="312" t="s">
        <v>41</v>
      </c>
      <c r="F9" s="226"/>
      <c r="G9" s="226"/>
      <c r="H9" s="226"/>
      <c r="I9" s="226"/>
      <c r="J9" s="226"/>
      <c r="K9" s="226"/>
      <c r="L9" s="313"/>
      <c r="M9" s="300" t="s">
        <v>42</v>
      </c>
      <c r="N9" s="182"/>
      <c r="O9" s="182"/>
      <c r="P9" s="182"/>
      <c r="Q9" s="182"/>
      <c r="R9" s="182"/>
      <c r="S9" s="182"/>
      <c r="T9" s="182"/>
      <c r="U9" s="182"/>
      <c r="V9" s="182"/>
      <c r="W9" s="294"/>
      <c r="X9" s="314" t="str">
        <f t="shared" ref="X9:X13" si="1">IF(MID(M9,7,2)="05","4",IF(MID(M9,7,2)="06","5",IF(MID(M9,7,2)="07","6",IF(MID(M9,7,2)="08","7.5",IF(MID(M9,7,2)="09","8.5",IF(MID(M9,7,2)="12","10",IF(MID(M9,7,2)="14","12.5",IF(MID(M9,7,2)="16","15",IF(MID(M9,4,3)="300","25",IF(MID(M9,4,3)="210","17.5",IF(MID(M9,4,3)="180","15",IF(MID(M9,4,3)="150","12.5",IF(MID(M9,4,3)="120","10",IF(MID(M9,4,3)="102","8.5",IF(MID(M9,4,3)="090","7.5",IF(MID(M9,4,3)="092","7.5",IF(MID(M9,4,3)="072","6",IF(MID(M9,4,3)="060","5",IF(MID(M9,4,3)="036","3",IF(MID(M9,4,3)="048","4",""))))))))))))))))))))</f>
        <v>10</v>
      </c>
      <c r="Y9" s="287"/>
      <c r="Z9" s="315"/>
      <c r="AA9" s="322" t="str">
        <f t="shared" ref="AA9:AA12" si="2">IF(ISBLANK(M9),"",IF(MID(M9,1,2)="RN","AAON",IF(MID(M9,1,3)="LHC","Lennox",IF(MID(M9,1,3)="LHA","Lennox",IF(MID(M9,1,3)="KHA","Lennox",IF(MID(M9,1,3)="LCH","Lennox",IF(MID(M9,1,3)="LCA","Lennox",IF(MID(M9,1,3)="LGA","Lennox",IF(MID(M9,1,3)="LGH","Lennox","Carrier")))))))))</f>
        <v>Lennox</v>
      </c>
      <c r="AB9" s="257"/>
      <c r="AC9" s="257"/>
      <c r="AD9" s="257"/>
      <c r="AE9" s="258"/>
      <c r="AF9" s="317">
        <f ca="1">'2020 Chain'!AF20</f>
        <v>3.3972602739726026</v>
      </c>
      <c r="AG9" s="226"/>
      <c r="AH9" s="318"/>
      <c r="AI9" s="319" t="str">
        <f t="array" ref="AI9">IF(ISBLANK(E9),"",IF(MID(M9,1,2)="RN","RN SERIES/",IF(MID(M9,1,3)="YSC","TRANE",IF(MID(M9,1,3)="50K","WEAMaker SE",IF(MID(M9,1,4)="48ES","Comfort",IF(MID(M9,1,3)="48H","WEAMaster HE",IF(MID(M9,1,3)="48T","WEAMaker SE",IF(MID(M9,3,2)="HP","HEAT PUMP",IF(MID(M9,3,2)="KC","WEAMaker SE",IF(MID(M9,3,2)="FC","WEAMaker EcoBlue",IF(COUNT(FIND({5610,5611,5612,5613,5614,5615,5616,5617,5618,5619,5620,5621},E9))&gt;0,"ENERGENCE/","L SERIES/")))))))))))</f>
        <v>ENERGENCE/</v>
      </c>
      <c r="AJ9" s="182"/>
      <c r="AK9" s="182"/>
      <c r="AL9" s="182"/>
      <c r="AM9" s="182"/>
      <c r="AN9" s="182"/>
      <c r="AO9" s="182"/>
      <c r="AP9" s="311">
        <f>'2020 Chain'!AC20</f>
        <v>0</v>
      </c>
      <c r="AQ9" s="182"/>
      <c r="AR9" s="294"/>
      <c r="AS9" s="295" t="s">
        <v>280</v>
      </c>
      <c r="AT9" s="182"/>
      <c r="AU9" s="182"/>
      <c r="AV9" s="182"/>
      <c r="AW9" s="182"/>
      <c r="AX9" s="182"/>
      <c r="AY9" s="296"/>
      <c r="AZ9" s="297">
        <f>VALUE(IF(AB20=15,"2518",IF(AB20=12.5,"2518",IF(AB20=10,"2352",IF(AB20=8.5,"2352",IF(AB20=7.5,"1911",IF(AB20=6,"1911",IF(AB20=5,"1828",IF(AB20=4,"1828","0")))))))))</f>
        <v>0</v>
      </c>
      <c r="BA9" s="182"/>
      <c r="BB9" s="182"/>
      <c r="BC9" s="294"/>
      <c r="BD9" s="298">
        <f>VALUE(IF(AB22=15,"9662",IF(AB22=12.5,"9662",IF(AB22=10,"6452",IF(AB22=8.5,"6452",IF(AB22=7.5,"5397",IF(AB22=6,"5397",IF(AB22=5,"4161",IF(AB22=4,"4151","0")))))))))</f>
        <v>0</v>
      </c>
      <c r="BE9" s="182"/>
      <c r="BF9" s="182"/>
      <c r="BG9" s="294"/>
      <c r="BH9" s="298">
        <f>VALUE(IF(AB$24=15,"475",IF(AB$24=12.5,"475",IF(AB$24=10,"475",IF(AB$24=8.5,"475",IF(AB$24=7.5,"475",IF(AB$24=6,"475",IF(AB$24=5,"475",IF(AB$24=4,"475","0")))))))))</f>
        <v>0</v>
      </c>
      <c r="BI9" s="182"/>
      <c r="BJ9" s="182"/>
      <c r="BK9" s="182"/>
      <c r="BL9" s="294"/>
      <c r="BM9" s="298">
        <f>VALUE(IF(AB$26=15,"9662",IF(AB$26=12.5,"9662",IF(AB$26=10,"6452",IF(AB$26=8.5,"6452",IF(AB$26=7.5,"5397",IF(AB$26=6,"5397",IF(AB$26=5,"4161",IF(AB$26=4,"4161","0")))))))))</f>
        <v>0</v>
      </c>
      <c r="BN9" s="182"/>
      <c r="BO9" s="182"/>
      <c r="BP9" s="182"/>
      <c r="BQ9" s="182"/>
      <c r="BR9" s="294"/>
      <c r="BS9" s="298">
        <f>VALUE(IF(AB$28=15,"537",IF(AB$28=12.5,"537",IF(AB$28=10,"537",IF(AB$28=8.5,"537",IF(AB$28=7.5,"437",IF(AB$28=6,"537",IF(AB$28=5,"537",IF(AB$28=4,"537","0")))))))))</f>
        <v>0</v>
      </c>
      <c r="BT9" s="182"/>
      <c r="BU9" s="182"/>
      <c r="BV9" s="182"/>
      <c r="BW9" s="297">
        <f t="shared" si="0"/>
        <v>0</v>
      </c>
      <c r="BX9" s="182"/>
      <c r="BY9" s="182"/>
      <c r="BZ9" s="182"/>
      <c r="CA9" s="182"/>
      <c r="CB9" s="182"/>
      <c r="CC9" s="183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</row>
    <row r="10" spans="1:92" ht="24.75" customHeight="1" x14ac:dyDescent="0.3">
      <c r="A10" s="1"/>
      <c r="B10" s="181" t="s">
        <v>43</v>
      </c>
      <c r="C10" s="182"/>
      <c r="D10" s="182"/>
      <c r="E10" s="312" t="str">
        <f>'2020 Chain'!AH20</f>
        <v>5619G01423</v>
      </c>
      <c r="F10" s="226"/>
      <c r="G10" s="226"/>
      <c r="H10" s="226"/>
      <c r="I10" s="226"/>
      <c r="J10" s="226"/>
      <c r="K10" s="226"/>
      <c r="L10" s="313"/>
      <c r="M10" s="300" t="str">
        <f>'2020 Chain'!AJ20</f>
        <v>LGH150H4BH1Y</v>
      </c>
      <c r="N10" s="182"/>
      <c r="O10" s="182"/>
      <c r="P10" s="182"/>
      <c r="Q10" s="182"/>
      <c r="R10" s="182"/>
      <c r="S10" s="182"/>
      <c r="T10" s="182"/>
      <c r="U10" s="182"/>
      <c r="V10" s="182"/>
      <c r="W10" s="294"/>
      <c r="X10" s="314" t="str">
        <f t="shared" si="1"/>
        <v>12.5</v>
      </c>
      <c r="Y10" s="287"/>
      <c r="Z10" s="315"/>
      <c r="AA10" s="302" t="str">
        <f t="shared" si="2"/>
        <v>Lennox</v>
      </c>
      <c r="AB10" s="182"/>
      <c r="AC10" s="182"/>
      <c r="AD10" s="182"/>
      <c r="AE10" s="294"/>
      <c r="AF10" s="317">
        <f ca="1">'2020 Chain'!AL20</f>
        <v>2.6328767123287671</v>
      </c>
      <c r="AG10" s="226"/>
      <c r="AH10" s="318"/>
      <c r="AI10" s="319" t="str">
        <f t="array" ref="AI10">IF(ISBLANK(E10),"",IF(MID(M10,1,2)="RN","RN SERIES/",IF(MID(M10,1,3)="YSC","TRANE",IF(MID(M10,1,3)="50K","WEAMaker SE",IF(MID(M10,1,4)="48ES","Comfort",IF(MID(M10,1,3)="48H","WEAMaster HE",IF(MID(M10,1,3)="48T","WEAMaker SE",IF(MID(M10,3,2)="HP","HEAT PUMP",IF(MID(M10,3,2)="KC","WEAMaker SE",IF(MID(M10,3,2)="FC","WEAMaker EcoBlue",IF(COUNT(FIND({5610,5611,5612,5613,5614,5615,5616,5617,5618,5619,5620,5621},E10))&gt;0,"ENERGENCE/","L SERIES/")))))))))))</f>
        <v>ENERGENCE/</v>
      </c>
      <c r="AJ10" s="182"/>
      <c r="AK10" s="182"/>
      <c r="AL10" s="182"/>
      <c r="AM10" s="182"/>
      <c r="AN10" s="182"/>
      <c r="AO10" s="182"/>
      <c r="AP10" s="311">
        <f>'2020 Chain'!AI20</f>
        <v>0</v>
      </c>
      <c r="AQ10" s="182"/>
      <c r="AR10" s="294"/>
      <c r="AS10" s="323" t="str">
        <f>IF(MID(AO6,1,7)="S97-100","SERV/DT/ENT B",IF(MID(AO6,1,7)="S97-110","SERV/DT/ENT B",IF(MID(AO6,1,7)="S97-120","SERV/DIN B/DT",IF(MID(AO6,1,7)="S97-136","SERV/DT/ENTB",IF(MID(AO6,1,7)="S97-138","SERV/DT/DIN B/ENT B",IF(MID(AO6,1,4)="S03A","DIN B/RR",IF(MID(AO6,1,4)="S03C","SERV/DT/DIN B/ENT B",IF(MID(AO6,1,4)="S03E","SERV/DIN B/ENT A&amp;B",IF(MID(AO6,1,7)="S03-128","SERV/DIN B/ENT B/DT",IF(MID(AO6,1,7)="S03-146","ENT A/DIN B",IF(MID(AO6,1,9)="S03-150SW","ENT A/DIN B",IF(MID(AO6,1,7)="S04-110","DT/SERV/DIN B/ENT A&amp;B",IF(MID(AO6,1,3)="S04","SERV/DT/DIN B/ENT B",IF(MID(AO6,1,4)="S06A","RR/DIN",IF(MID(AO6,1,4)="S06B","DT/SERV/DIN B/ENT B",IF(MID(AO6,1,4)="S06C","SERV/DT/DIN B/ENT B",IF(MID(AO6,1,4)="S06E","SERV/ENTA/ENTB,/DIN B",IF(MID(AO6,1,4)="S08A","RR/DINING",IF(MID(AO6,1,4)="S08C","DINB/SERV/DT/ENT B",IF(MID(AO6,1,4)="S08E","DINB/SERV/DT/ENT A&amp;B",IF(MID(AO6,1,6)="S08N-T","DIN B",IF(MID(AO6,1,7)="S08N-LG","DIN B",IF(MID(AO6,9,2)="AZ","ENTRY/DINING",IF(MID(AO6,1,2)="KK","DIN B",""))))))))))))))))))))))))</f>
        <v>DIN B/RR</v>
      </c>
      <c r="AT10" s="182"/>
      <c r="AU10" s="182"/>
      <c r="AV10" s="182"/>
      <c r="AW10" s="182"/>
      <c r="AX10" s="182"/>
      <c r="AY10" s="296"/>
      <c r="AZ10" s="297">
        <f>VALUE(IF(AH20=15,"2518",IF(AH20=12.5,"2518",IF(AH20=10,"2352",IF(AH20=8.5,"2352",IF(AH20=7.5,"1911",IF(AH20=6,"1911",IF(AH20=5,"1828",IF(AH20=4,"1828","0")))))))))</f>
        <v>0</v>
      </c>
      <c r="BA10" s="182"/>
      <c r="BB10" s="182"/>
      <c r="BC10" s="294"/>
      <c r="BD10" s="298">
        <f>VALUE(IF(AH22=15,"9662",IF(AH22=12.5,"9662",IF(AH22=10,"6452",IF(AH22=8.5,"6452",IF(AH22=7.5,"5397",IF(AH22=6,"5397",IF(AH22=5,"4161",IF(AH22=4,"4151","0")))))))))</f>
        <v>0</v>
      </c>
      <c r="BE10" s="182"/>
      <c r="BF10" s="182"/>
      <c r="BG10" s="294"/>
      <c r="BH10" s="298">
        <f>VALUE(IF(AH$24=15,"475",IF(AH$24=12.5,"475",IF(AH$24=10,"475",IF(AH$24=8.5,"475",IF(AH$24=7.5,"475",IF(AH$24=6,"475",IF(AH$24=5,"475",IF(AH$24=4,"475","0")))))))))</f>
        <v>0</v>
      </c>
      <c r="BI10" s="182"/>
      <c r="BJ10" s="182"/>
      <c r="BK10" s="182"/>
      <c r="BL10" s="294"/>
      <c r="BM10" s="298">
        <f>VALUE(IF(AH$26=15,"9662",IF(AH$26=12.5,"9662",IF(AH$26=10,"6452",IF(AH$26=8.5,"6452",IF(AH$26=7.5,"5397",IF(AH$26=6,"5397",IF(AH$26=5,"4161",IF(AH$26=4,"4161","0")))))))))</f>
        <v>0</v>
      </c>
      <c r="BN10" s="182"/>
      <c r="BO10" s="182"/>
      <c r="BP10" s="182"/>
      <c r="BQ10" s="182"/>
      <c r="BR10" s="294"/>
      <c r="BS10" s="298">
        <f>VALUE(IF(AH$28=15,"537",IF(AH$28=12.5,"537",IF(AH$28=10,"537",IF(AH$28=8.5,"537",IF(AH$28=7.5,"437",IF(AH$28=6,"537",IF(AH$28=5,"537",IF(AH$28=4,"537","0")))))))))</f>
        <v>0</v>
      </c>
      <c r="BT10" s="182"/>
      <c r="BU10" s="182"/>
      <c r="BV10" s="182"/>
      <c r="BW10" s="297">
        <f t="shared" si="0"/>
        <v>0</v>
      </c>
      <c r="BX10" s="182"/>
      <c r="BY10" s="182"/>
      <c r="BZ10" s="182"/>
      <c r="CA10" s="182"/>
      <c r="CB10" s="182"/>
      <c r="CC10" s="183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</row>
    <row r="11" spans="1:92" ht="24.75" customHeight="1" x14ac:dyDescent="0.3">
      <c r="A11" s="1"/>
      <c r="B11" s="181" t="s">
        <v>44</v>
      </c>
      <c r="C11" s="182"/>
      <c r="D11" s="182"/>
      <c r="E11" s="312" t="s">
        <v>45</v>
      </c>
      <c r="F11" s="226"/>
      <c r="G11" s="226"/>
      <c r="H11" s="226"/>
      <c r="I11" s="226"/>
      <c r="J11" s="226"/>
      <c r="K11" s="226"/>
      <c r="L11" s="313"/>
      <c r="M11" s="300" t="s">
        <v>46</v>
      </c>
      <c r="N11" s="182"/>
      <c r="O11" s="182"/>
      <c r="P11" s="182"/>
      <c r="Q11" s="182"/>
      <c r="R11" s="182"/>
      <c r="S11" s="182"/>
      <c r="T11" s="182"/>
      <c r="U11" s="182"/>
      <c r="V11" s="182"/>
      <c r="W11" s="294"/>
      <c r="X11" s="314" t="str">
        <f t="shared" si="1"/>
        <v>5</v>
      </c>
      <c r="Y11" s="287"/>
      <c r="Z11" s="315"/>
      <c r="AA11" s="316" t="str">
        <f t="shared" si="2"/>
        <v>Lennox</v>
      </c>
      <c r="AB11" s="287"/>
      <c r="AC11" s="287"/>
      <c r="AD11" s="287"/>
      <c r="AE11" s="315"/>
      <c r="AF11" s="317">
        <v>3.4</v>
      </c>
      <c r="AG11" s="226"/>
      <c r="AH11" s="318"/>
      <c r="AI11" s="319" t="str">
        <f t="array" ref="AI11">IF(ISBLANK(E11),"",IF(MID(M11,1,2)="RN","RN SERIES/",IF(MID(M11,1,3)="YSC","TRANE",IF(MID(M11,1,3)="50K","WEAMaker SE",IF(MID(M11,1,4)="48ES","Comfort",IF(MID(M11,1,3)="48H","WEAMaster HE",IF(MID(M11,1,3)="48T","WEAMaker SE",IF(MID(M11,3,2)="HP","HEAT PUMP",IF(MID(M11,3,2)="KC","WEAMaker SE",IF(MID(M11,3,2)="FC","WEAMaker EcoBlue",IF(COUNT(FIND({5610,5611,5612,5613,5614,5615,5616,5617,5618,5619,5620,5621},E11))&gt;0,"ENERGENCE/","L SERIES/")))))))))))</f>
        <v>ENERGENCE/</v>
      </c>
      <c r="AJ11" s="182"/>
      <c r="AK11" s="182"/>
      <c r="AL11" s="182"/>
      <c r="AM11" s="182"/>
      <c r="AN11" s="182"/>
      <c r="AO11" s="182"/>
      <c r="AP11" s="311">
        <f>'2020 Chain'!AO20</f>
        <v>0</v>
      </c>
      <c r="AQ11" s="182"/>
      <c r="AR11" s="294"/>
      <c r="AS11" s="295" t="str">
        <f>IF(MID(AO6,1,7)="S97-100","DIN B/ENT A",IF(MID(AO6,1,7)="S97-110","PLAYLAND",IF(MID(AO6,1,7)="S97-120","ENTA/DIN B",IF(MID(AO6,1,7)="S97-136","DIN B/ENT A",IF(MID(AO6,1,7)="S97-138","ENT A/DIN B",IF(MID(AO6,1,4)="S03A","PLAYLAND",IF(MID(AO6,1,4)="S03C","ENT A/DIN B",IF(MID(AO6,1,4)="S03E","PLAYLAND",IF(MID(AO6,1,7)="S03-128","ENT A/DIN B",IF(MID(AO6,1,7)="S03-146","SERV/DIN B",IF(MID(AO6,1,9)="S03-150SW","SERV/DIN B",IF(MID(AO6,1,7)="S04-110","PLAYLAND",IF(MID(AO6,1,3)="S04","ENTA/DIN B",IF(MID(AO6,1,4)="S06A","PLAYLAND",IF(MID(AO6,1,4)="S06B","ENT A/DIN B",IF(MID(AO6,1,4)="S06C","ENT A/DIN B",IF(MID(AO6,1,4)="S06E","PLAYLAND",IF(MID(AO6,1,4)="S08A","PLAYLAND",IF(MID(AO6,1,4)="S08C","DIN B/ENT A",IF(MID(AO6,1,4)="S08E","PLAYLAND",IF(MID(AO6,1,6)="S08N-T","DT,SERV/DIN B",IF(MID(AO6,1,7)="S08N-LG","DT/SERV/DIN B",IF(MID(AO6,9,2)="AZ","SERV/DINING/RR/DT",IF(MID(AO6,1,2)="KK","SERV/DIN B",""))))))))))))))))))))))))</f>
        <v>PLAYLAND</v>
      </c>
      <c r="AT11" s="182"/>
      <c r="AU11" s="182"/>
      <c r="AV11" s="182"/>
      <c r="AW11" s="182"/>
      <c r="AX11" s="182"/>
      <c r="AY11" s="296"/>
      <c r="AZ11" s="297">
        <f>VALUE(IF(AN20=15,"2518",IF(AN20=12.5,"2518",IF(AN20=10,"2352",IF(AN20=8.5,"2352",IF(AN20=7.5,"1911",IF(AN20=6,"1911",IF(AN20=5,"1828",IF(AN20=4,"1828","0")))))))))</f>
        <v>0</v>
      </c>
      <c r="BA11" s="182"/>
      <c r="BB11" s="182"/>
      <c r="BC11" s="294"/>
      <c r="BD11" s="298">
        <f>VALUE(IF(AN22=15,"9662",IF(AN22=12.5,"9662",IF(AN22=10,"6452",IF(AN22=8.5,"6452",IF(AN22=7.5,"5397",IF(AN22=6,"5397",IF(AN22=5,"4161",IF(AN22=4,"4151","0")))))))))</f>
        <v>0</v>
      </c>
      <c r="BE11" s="182"/>
      <c r="BF11" s="182"/>
      <c r="BG11" s="294"/>
      <c r="BH11" s="298">
        <f>VALUE(IF(AN$24=15,"475",IF(AN$24=12.5,"475",IF(AN$24=10,"475",IF(AN$24=8.5,"475",IF(AN$24=7.5,"475",IF(AN$24=6,"475",IF(AN$24=5,"475",IF(AN$24=4,"475","0")))))))))</f>
        <v>0</v>
      </c>
      <c r="BI11" s="182"/>
      <c r="BJ11" s="182"/>
      <c r="BK11" s="182"/>
      <c r="BL11" s="294"/>
      <c r="BM11" s="298">
        <f>VALUE(IF(AN$26=15,"9662",IF(AN$26=12.5,"9662",IF(AN$26=10,"6452",IF(AN$26=8.5,"6452",IF(AN$26=7.5,"5397",IF(AN$26=6,"5397",IF(AN$26=5,"4161",IF(AN$26=4,"4161","0")))))))))</f>
        <v>0</v>
      </c>
      <c r="BN11" s="182"/>
      <c r="BO11" s="182"/>
      <c r="BP11" s="182"/>
      <c r="BQ11" s="182"/>
      <c r="BR11" s="294"/>
      <c r="BS11" s="298">
        <f>VALUE(IF(AN$28=15,"537",IF(AN$28=12.5,"537",IF(AN$28=10,"537",IF(AN$28=8.5,"537",IF(AN$28=7.5,"437",IF(AN$28=6,"537",IF(AN$28=5,"537",IF(AN$28=4,"537","0")))))))))</f>
        <v>0</v>
      </c>
      <c r="BT11" s="182"/>
      <c r="BU11" s="182"/>
      <c r="BV11" s="182"/>
      <c r="BW11" s="297">
        <f t="shared" si="0"/>
        <v>0</v>
      </c>
      <c r="BX11" s="182"/>
      <c r="BY11" s="182"/>
      <c r="BZ11" s="182"/>
      <c r="CA11" s="182"/>
      <c r="CB11" s="182"/>
      <c r="CC11" s="183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</row>
    <row r="12" spans="1:92" ht="24.75" customHeight="1" x14ac:dyDescent="0.3">
      <c r="A12" s="1"/>
      <c r="B12" s="181" t="s">
        <v>47</v>
      </c>
      <c r="C12" s="182"/>
      <c r="D12" s="182"/>
      <c r="E12" s="299"/>
      <c r="F12" s="182"/>
      <c r="G12" s="182"/>
      <c r="H12" s="182"/>
      <c r="I12" s="182"/>
      <c r="J12" s="182"/>
      <c r="K12" s="182"/>
      <c r="L12" s="294"/>
      <c r="M12" s="300"/>
      <c r="N12" s="182"/>
      <c r="O12" s="182"/>
      <c r="P12" s="182"/>
      <c r="Q12" s="182"/>
      <c r="R12" s="182"/>
      <c r="S12" s="182"/>
      <c r="T12" s="182"/>
      <c r="U12" s="182"/>
      <c r="V12" s="182"/>
      <c r="W12" s="294"/>
      <c r="X12" s="314"/>
      <c r="Y12" s="287"/>
      <c r="Z12" s="315"/>
      <c r="AA12" s="320" t="str">
        <f t="shared" si="2"/>
        <v/>
      </c>
      <c r="AB12" s="186"/>
      <c r="AC12" s="186"/>
      <c r="AD12" s="186"/>
      <c r="AE12" s="254"/>
      <c r="AF12" s="317"/>
      <c r="AG12" s="226"/>
      <c r="AH12" s="318"/>
      <c r="AI12" s="321" t="str">
        <f t="array" ref="AI12">IF(ISBLANK(E12),"",IF(MID(M12,1,2)="RN","RN SERIES/",IF(MID(M12,1,3)="YSC","TRANE",IF(MID(M12,1,3)="50K","WEAMaker SE",IF(MID(M12,1,4)="48ES","Comfort",IF(MID(M12,1,3)="48H","WEAMaster HE",IF(MID(M12,1,3)="48T","WEAMaker SE",IF(MID(M12,3,2)="HP","HEAT PUMP",IF(MID(M12,3,2)="KC","WEAMaker SE",IF(MID(M12,3,2)="FC","WEAMaker EcoBlue",IF(COUNT(FIND({5610,5611,5612,5613,5614,5615,5616,5617,5618,5619,5620,5621},E12))&gt;0,"ENERGENCE/","L SERIES/")))))))))))</f>
        <v/>
      </c>
      <c r="AJ12" s="186"/>
      <c r="AK12" s="186"/>
      <c r="AL12" s="186"/>
      <c r="AM12" s="186"/>
      <c r="AN12" s="186"/>
      <c r="AO12" s="186"/>
      <c r="AP12" s="311"/>
      <c r="AQ12" s="182"/>
      <c r="AR12" s="294"/>
      <c r="AS12" s="295" t="str">
        <f>IF(MID(AO6,1,7)="S97-120","PLAY LAND",IF(MID(AO6,1,7)="S97-136","PLAYLAND",IF(MID(AO6,1,7)="S97-138","PLAYLAND",IF(MID(AO6,1,4)="S03C","PLAYLAND",IF(MID(AO6,1,7)="S03-128","PLAYLAND",IF(MID(AO6,1,7)="S03-146","PLAYLAND",IF(MID(AO6,1,9)="S03-150SW","PLAYLAND",IF(MID(AO6,1,3)="S04","PLAYLAND",IF(MID(AO6,1,4)="S06B","PLAYLAND",IF(MID(AO6,1,4)="S06C","PLAYLAND",IF(MID(AO6,1,4)="S08C","PLAYLAND",IF(MID(AO6,1,6)="S08N-T","PLAYLAND",IF(MID(AO6,1,7)="S08N-LG","PLAYLAND",IF(MID(AO6,9,2)="AZ","KITCHEN/OFFICE",IF(MID(AO6,1,2)="KK","PLAYLAND","")))))))))))))))</f>
        <v/>
      </c>
      <c r="AT12" s="182"/>
      <c r="AU12" s="182"/>
      <c r="AV12" s="182"/>
      <c r="AW12" s="182"/>
      <c r="AX12" s="182"/>
      <c r="AY12" s="296"/>
      <c r="AZ12" s="297">
        <f>VALUE(IF(AT20=15,"2518",IF(AT20=12.5,"2518",IF(AT20=10,"2352",IF(AT20=8.5,"2352",IF(AT20=7.5,"1911",IF(AT20=6,"1911",IF(AT20=5,"1828",IF(AT20=4,"1828","0")))))))))</f>
        <v>0</v>
      </c>
      <c r="BA12" s="182"/>
      <c r="BB12" s="182"/>
      <c r="BC12" s="294"/>
      <c r="BD12" s="298">
        <f>VALUE(IF(AT22=15,"9662",IF(AT22=12.5,"9662",IF(AT22=10,"6452",IF(AT22=8.5,"6452",IF(AT22=7.5,"5397",IF(AT22=6,"5397",IF(AT22=5,"4161",IF(AT22=4,"4151","0")))))))))</f>
        <v>0</v>
      </c>
      <c r="BE12" s="182"/>
      <c r="BF12" s="182"/>
      <c r="BG12" s="294"/>
      <c r="BH12" s="298">
        <f>VALUE(IF(AT$24=15,"475",IF(AT$24=12.5,"475",IF(AT$24=10,"475",IF(AT$24=8.5,"475",IF(AT$24=7.5,"475",IF(AT$24=6,"475",IF(AT$24=5,"475",IF(AT$24=4,"475","0")))))))))</f>
        <v>0</v>
      </c>
      <c r="BI12" s="182"/>
      <c r="BJ12" s="182"/>
      <c r="BK12" s="182"/>
      <c r="BL12" s="294"/>
      <c r="BM12" s="298">
        <f>VALUE(IF(AT$26=15,"9662",IF(AT$26=12.5,"9662",IF(AT$26=10,"6452",IF(AT$26=8.5,"6452",IF(AT$26=7.5,"5397",IF(AT$26=6,"5397",IF(AT$26=5,"4161",IF(AT$26=4,"4161","0")))))))))</f>
        <v>0</v>
      </c>
      <c r="BN12" s="182"/>
      <c r="BO12" s="182"/>
      <c r="BP12" s="182"/>
      <c r="BQ12" s="182"/>
      <c r="BR12" s="294"/>
      <c r="BS12" s="298">
        <f>VALUE(IF(AT$28=15,"537",IF(AT$28=12.5,"537",IF(AT$28=10,"537",IF(AT$28=8.5,"537",IF(AT$28=7.5,"437",IF(AT$28=6,"537",IF(AT$28=5,"537",IF(AT$28=4,"537","0")))))))))</f>
        <v>0</v>
      </c>
      <c r="BT12" s="182"/>
      <c r="BU12" s="182"/>
      <c r="BV12" s="182"/>
      <c r="BW12" s="297">
        <f t="shared" si="0"/>
        <v>0</v>
      </c>
      <c r="BX12" s="182"/>
      <c r="BY12" s="182"/>
      <c r="BZ12" s="182"/>
      <c r="CA12" s="182"/>
      <c r="CB12" s="182"/>
      <c r="CC12" s="183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</row>
    <row r="13" spans="1:92" ht="24.75" customHeight="1" x14ac:dyDescent="0.3">
      <c r="A13" s="1"/>
      <c r="B13" s="181" t="s">
        <v>48</v>
      </c>
      <c r="C13" s="182"/>
      <c r="D13" s="182"/>
      <c r="E13" s="299"/>
      <c r="F13" s="182"/>
      <c r="G13" s="182"/>
      <c r="H13" s="182"/>
      <c r="I13" s="182"/>
      <c r="J13" s="182"/>
      <c r="K13" s="182"/>
      <c r="L13" s="294"/>
      <c r="M13" s="300"/>
      <c r="N13" s="182"/>
      <c r="O13" s="182"/>
      <c r="P13" s="182"/>
      <c r="Q13" s="182"/>
      <c r="R13" s="182"/>
      <c r="S13" s="182"/>
      <c r="T13" s="182"/>
      <c r="U13" s="182"/>
      <c r="V13" s="182"/>
      <c r="W13" s="294"/>
      <c r="X13" s="301" t="str">
        <f t="shared" si="1"/>
        <v/>
      </c>
      <c r="Y13" s="182"/>
      <c r="Z13" s="294"/>
      <c r="AA13" s="302" t="str">
        <f t="shared" ref="AA13:AA15" si="3">IF(ISBLANK(M13),"",IF(MID(M13,1,2)="LG","Lennox","Carrier"))</f>
        <v/>
      </c>
      <c r="AB13" s="182"/>
      <c r="AC13" s="182"/>
      <c r="AD13" s="182"/>
      <c r="AE13" s="294"/>
      <c r="AF13" s="303"/>
      <c r="AG13" s="182"/>
      <c r="AH13" s="294"/>
      <c r="AI13" s="304" t="str">
        <f t="array" ref="AI13">IF(ISBLANK(E13),"",IF(MID(M13,1,3)="50K","WEAMaker SE",IF(MID(M13,1,4)="48ES","Comfort",IF(MID(M13,1,3)="48H","WEAMaster HE",IF(MID(M13,1,3)="48T","WEAMaker SE",IF(MID(M13,1,3)="50H","WEAMaster HP",IF(COUNT(FIND({5610,5611,5612,5613,5614,5615,5616,5617,5618,5619,5620,5621},E13))&gt;0,"ENERGENCE","L SERIES")))))))</f>
        <v/>
      </c>
      <c r="AJ13" s="182"/>
      <c r="AK13" s="182"/>
      <c r="AL13" s="182"/>
      <c r="AM13" s="182"/>
      <c r="AN13" s="182"/>
      <c r="AO13" s="294"/>
      <c r="AP13" s="293"/>
      <c r="AQ13" s="182"/>
      <c r="AR13" s="294"/>
      <c r="AS13" s="295" t="str">
        <f>IF(MID(AO6,1,7)="S04-162","OFFICE/BREAK ROOM",IF(MID(AO6,9,2)="AZ","PLAYLAND",""))</f>
        <v/>
      </c>
      <c r="AT13" s="182"/>
      <c r="AU13" s="182"/>
      <c r="AV13" s="182"/>
      <c r="AW13" s="182"/>
      <c r="AX13" s="182"/>
      <c r="AY13" s="296"/>
      <c r="AZ13" s="297">
        <f>VALUE(IF(AZ20=15,"2518",IF(AZ20=12.5,"2518",IF(AZ20=10,"2352",IF(AZ20=8.5,"2352",IF(AZ20=7.5,"1911",IF(AZ20=6,"1911",IF(AZ20=5,"1828",IF(AZ20=4,"1828","0")))))))))</f>
        <v>0</v>
      </c>
      <c r="BA13" s="182"/>
      <c r="BB13" s="182"/>
      <c r="BC13" s="294"/>
      <c r="BD13" s="298">
        <f>VALUE(IF(AZ22=15,"9662",IF(AZ22=12.5,"9662",IF(AZ22=10,"6452",IF(AZ22=8.5,"6452",IF(AZ22=7.5,"5397",IF(AZ22=6,"5397",IF(AZ22=5,"4161",IF(AZ22=4,"4151","0")))))))))</f>
        <v>0</v>
      </c>
      <c r="BE13" s="182"/>
      <c r="BF13" s="182"/>
      <c r="BG13" s="294"/>
      <c r="BH13" s="298">
        <f>VALUE(IF(AZ$24=15,"475",IF(AZ$24=12.5,"475",IF(AZ$24=10,"475",IF(AZ$24=8.5,"475",IF(AZ$24=7.5,"475",IF(AZ$24=6,"475",IF(AZ$24=5,"475",IF(AZ$24=4,"475","0")))))))))</f>
        <v>0</v>
      </c>
      <c r="BI13" s="182"/>
      <c r="BJ13" s="182"/>
      <c r="BK13" s="182"/>
      <c r="BL13" s="294"/>
      <c r="BM13" s="298">
        <f>VALUE(IF(AZ$26=15,"9662",IF(AZ$26=12.5,"9662",IF(AZ$26=10,"6452",IF(AZ$26=8.5,"6452",IF(AZ$26=7.5,"5397",IF(AZ$26=6,"5397",IF(AZ$26=5,"4161",IF(AZ$26=4,"4161","0")))))))))</f>
        <v>0</v>
      </c>
      <c r="BN13" s="182"/>
      <c r="BO13" s="182"/>
      <c r="BP13" s="182"/>
      <c r="BQ13" s="182"/>
      <c r="BR13" s="294"/>
      <c r="BS13" s="298">
        <f>VALUE(IF(AZ$28=15,"537",IF(AZ$28=12.5,"537",IF(AZ$28=10,"537",IF(AZ$28=8.5,"537",IF(AZ$28=7.5,"437",IF(AZ$28=6,"537",IF(AZ$28=5,"537",IF(AZ$28=4,"537","0")))))))))</f>
        <v>0</v>
      </c>
      <c r="BT13" s="182"/>
      <c r="BU13" s="182"/>
      <c r="BV13" s="182"/>
      <c r="BW13" s="297">
        <f t="shared" si="0"/>
        <v>0</v>
      </c>
      <c r="BX13" s="182"/>
      <c r="BY13" s="182"/>
      <c r="BZ13" s="182"/>
      <c r="CA13" s="182"/>
      <c r="CB13" s="182"/>
      <c r="CC13" s="183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</row>
    <row r="14" spans="1:92" ht="24.75" customHeight="1" x14ac:dyDescent="0.3">
      <c r="A14" s="1"/>
      <c r="B14" s="181" t="s">
        <v>49</v>
      </c>
      <c r="C14" s="182"/>
      <c r="D14" s="182"/>
      <c r="E14" s="299"/>
      <c r="F14" s="182"/>
      <c r="G14" s="182"/>
      <c r="H14" s="182"/>
      <c r="I14" s="182"/>
      <c r="J14" s="182"/>
      <c r="K14" s="182"/>
      <c r="L14" s="294"/>
      <c r="M14" s="300"/>
      <c r="N14" s="182"/>
      <c r="O14" s="182"/>
      <c r="P14" s="182"/>
      <c r="Q14" s="182"/>
      <c r="R14" s="182"/>
      <c r="S14" s="182"/>
      <c r="T14" s="182"/>
      <c r="U14" s="182"/>
      <c r="V14" s="182"/>
      <c r="W14" s="294"/>
      <c r="X14" s="301" t="str">
        <f t="shared" ref="X14:X15" si="4">IF(MID(M14,4,3)="180","15",IF(MID(M14,4,3)="150","12.5",IF(MID(M14,4,3)="120","10",IF(MID(M14,4,3)="102","8.5",IF(MID(M14,4,3)="090","7.5",IF(MID(M14,4,3)="060","5",IF(MID(M14,4,3)="048","4","")))))))</f>
        <v/>
      </c>
      <c r="Y14" s="182"/>
      <c r="Z14" s="294"/>
      <c r="AA14" s="302" t="str">
        <f t="shared" si="3"/>
        <v/>
      </c>
      <c r="AB14" s="182"/>
      <c r="AC14" s="182"/>
      <c r="AD14" s="182"/>
      <c r="AE14" s="294"/>
      <c r="AF14" s="309"/>
      <c r="AG14" s="182"/>
      <c r="AH14" s="294"/>
      <c r="AI14" s="310" t="str">
        <f t="array" ref="AI14">IF(ISBLANK(E14),"",IF(MID(M14,1,3)="50K","WEAMaker SE",IF(MID(M14,1,4)="48ES","Comfort",IF(MID(M14,1,3)="48H","WEAMaster HE",IF(MID(M14,1,3)="48T","WEAMaker SE",IF(COUNT(FIND({5610,5611,5612,5613,5614,5615,5616,5617,5618,5619,5620,5621},E14))&gt;0,"ENERGENCE","L SERIES"))))))</f>
        <v/>
      </c>
      <c r="AJ14" s="182"/>
      <c r="AK14" s="182"/>
      <c r="AL14" s="182"/>
      <c r="AM14" s="182"/>
      <c r="AN14" s="182"/>
      <c r="AO14" s="294"/>
      <c r="AP14" s="293"/>
      <c r="AQ14" s="182"/>
      <c r="AR14" s="294"/>
      <c r="AS14" s="305"/>
      <c r="AT14" s="182"/>
      <c r="AU14" s="182"/>
      <c r="AV14" s="182"/>
      <c r="AW14" s="182"/>
      <c r="AX14" s="182"/>
      <c r="AY14" s="296"/>
      <c r="AZ14" s="306">
        <f>VALUE(IF(BF20=15,"2518",IF(BF20=12.5,"2518",IF(BF20=10,"2352",IF(BF20=8.5,"2352",IF(BF20=7.5,"1911",IF(BF20=6,"1911",IF(BF20=5,"1828",IF(BF20=4,"1828","0")))))))))</f>
        <v>0</v>
      </c>
      <c r="BA14" s="257"/>
      <c r="BB14" s="257"/>
      <c r="BC14" s="258"/>
      <c r="BD14" s="307">
        <f>VALUE(IF(BF22=15,"9662",IF(BF22=12.5,"9662",IF(BF22=10,"6452",IF(BF22=8.5,"6452",IF(BF22=7.5,"5397",IF(BF22=6,"5397",IF(BF22=5,"4161",IF(BF22=4,"4151","0")))))))))</f>
        <v>0</v>
      </c>
      <c r="BE14" s="257"/>
      <c r="BF14" s="257"/>
      <c r="BG14" s="258"/>
      <c r="BH14" s="307">
        <f>VALUE(IF(BF$24=15,"475",IF(BF$24=12.5,"475",IF(BF$24=10,"475",IF(BF$24=8.5,"475",IF(BF$24=7.5,"475",IF(BF$24=6,"475",IF(BF$24=5,"475",IF(BF$24=4,"475","0")))))))))</f>
        <v>0</v>
      </c>
      <c r="BI14" s="257"/>
      <c r="BJ14" s="257"/>
      <c r="BK14" s="257"/>
      <c r="BL14" s="258"/>
      <c r="BM14" s="307">
        <f>VALUE(IF(BF$26=15,"9662",IF(BF$26=12.5,"9662",IF(BF$26=10,"6452",IF(BF$26=8.5,"6452",IF(BF$26=7.5,"5397",IF(BF$26=6,"5397",IF(BF$26=5,"4161",IF(BF$26=4,"4161","0")))))))))</f>
        <v>0</v>
      </c>
      <c r="BN14" s="257"/>
      <c r="BO14" s="257"/>
      <c r="BP14" s="257"/>
      <c r="BQ14" s="257"/>
      <c r="BR14" s="258"/>
      <c r="BS14" s="307">
        <f>VALUE(IF(BF$28=15,"537",IF(BF$28=12.5,"537",IF(BF$28=10,"537",IF(BF$28=8.5,"537",IF(BF$28=7.5,"437",IF(BF$28=6,"537",IF(BF$28=5,"537",IF(BF$28=4,"537","0")))))))))</f>
        <v>0</v>
      </c>
      <c r="BT14" s="257"/>
      <c r="BU14" s="257"/>
      <c r="BV14" s="257"/>
      <c r="BW14" s="308">
        <f t="shared" si="0"/>
        <v>0</v>
      </c>
      <c r="BX14" s="243"/>
      <c r="BY14" s="243"/>
      <c r="BZ14" s="243"/>
      <c r="CA14" s="243"/>
      <c r="CB14" s="243"/>
      <c r="CC14" s="250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</row>
    <row r="15" spans="1:92" ht="24.75" customHeight="1" x14ac:dyDescent="0.3">
      <c r="A15" s="1"/>
      <c r="B15" s="267" t="s">
        <v>50</v>
      </c>
      <c r="C15" s="243"/>
      <c r="D15" s="243"/>
      <c r="E15" s="268"/>
      <c r="F15" s="243"/>
      <c r="G15" s="243"/>
      <c r="H15" s="243"/>
      <c r="I15" s="243"/>
      <c r="J15" s="243"/>
      <c r="K15" s="243"/>
      <c r="L15" s="244"/>
      <c r="M15" s="269"/>
      <c r="N15" s="243"/>
      <c r="O15" s="243"/>
      <c r="P15" s="243"/>
      <c r="Q15" s="243"/>
      <c r="R15" s="243"/>
      <c r="S15" s="243"/>
      <c r="T15" s="243"/>
      <c r="U15" s="243"/>
      <c r="V15" s="243"/>
      <c r="W15" s="244"/>
      <c r="X15" s="270" t="str">
        <f t="shared" si="4"/>
        <v/>
      </c>
      <c r="Y15" s="243"/>
      <c r="Z15" s="244"/>
      <c r="AA15" s="262" t="str">
        <f t="shared" si="3"/>
        <v/>
      </c>
      <c r="AB15" s="243"/>
      <c r="AC15" s="243"/>
      <c r="AD15" s="243"/>
      <c r="AE15" s="244"/>
      <c r="AF15" s="271"/>
      <c r="AG15" s="243"/>
      <c r="AH15" s="244"/>
      <c r="AI15" s="272"/>
      <c r="AJ15" s="243"/>
      <c r="AK15" s="243"/>
      <c r="AL15" s="243"/>
      <c r="AM15" s="243"/>
      <c r="AN15" s="243"/>
      <c r="AO15" s="244"/>
      <c r="AP15" s="261"/>
      <c r="AQ15" s="243"/>
      <c r="AR15" s="244"/>
      <c r="AS15" s="262" t="s">
        <v>36</v>
      </c>
      <c r="AT15" s="243"/>
      <c r="AU15" s="243"/>
      <c r="AV15" s="243"/>
      <c r="AW15" s="243"/>
      <c r="AX15" s="243"/>
      <c r="AY15" s="263"/>
      <c r="AZ15" s="264">
        <f>VALUE(SUM(AZ8:AZ14))</f>
        <v>0</v>
      </c>
      <c r="BA15" s="172"/>
      <c r="BB15" s="172"/>
      <c r="BC15" s="173"/>
      <c r="BD15" s="265">
        <f>SUM(BD8:BD14)</f>
        <v>0</v>
      </c>
      <c r="BE15" s="172"/>
      <c r="BF15" s="172"/>
      <c r="BG15" s="173"/>
      <c r="BH15" s="265">
        <f>SUM(BH8:BH14)</f>
        <v>0</v>
      </c>
      <c r="BI15" s="172"/>
      <c r="BJ15" s="172"/>
      <c r="BK15" s="172"/>
      <c r="BL15" s="173"/>
      <c r="BM15" s="265">
        <f>SUM(BM8:BM14)</f>
        <v>0</v>
      </c>
      <c r="BN15" s="172"/>
      <c r="BO15" s="172"/>
      <c r="BP15" s="172"/>
      <c r="BQ15" s="172"/>
      <c r="BR15" s="173"/>
      <c r="BS15" s="265">
        <f>SUM(BS8:BS14)</f>
        <v>0</v>
      </c>
      <c r="BT15" s="172"/>
      <c r="BU15" s="172"/>
      <c r="BV15" s="188"/>
      <c r="BW15" s="266">
        <f t="shared" si="0"/>
        <v>0</v>
      </c>
      <c r="BX15" s="172"/>
      <c r="BY15" s="172"/>
      <c r="BZ15" s="172"/>
      <c r="CA15" s="172"/>
      <c r="CB15" s="172"/>
      <c r="CC15" s="215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</row>
    <row r="16" spans="1:92" ht="19.5" customHeight="1" x14ac:dyDescent="0.3">
      <c r="A16" s="3"/>
      <c r="B16" s="223" t="s">
        <v>51</v>
      </c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224"/>
      <c r="AT16" s="2"/>
      <c r="AU16" s="4"/>
      <c r="AV16" s="4"/>
      <c r="AW16" s="4"/>
      <c r="AX16" s="4"/>
      <c r="AY16" s="4"/>
      <c r="AZ16" s="5"/>
      <c r="BA16" s="5"/>
      <c r="BB16" s="5"/>
      <c r="BC16" s="5"/>
      <c r="BD16" s="5"/>
      <c r="BE16" s="5"/>
      <c r="BF16" s="5"/>
      <c r="BG16" s="6"/>
      <c r="BH16" s="6"/>
      <c r="BI16" s="6"/>
      <c r="BJ16" s="7"/>
      <c r="BK16" s="7"/>
      <c r="BL16" s="7"/>
      <c r="BM16" s="7"/>
      <c r="BN16" s="1"/>
      <c r="BO16" s="1"/>
      <c r="BP16" s="8"/>
      <c r="BQ16" s="9"/>
      <c r="BR16" s="10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</row>
    <row r="17" spans="1:92" ht="19.5" customHeight="1" x14ac:dyDescent="0.3">
      <c r="A17" s="3"/>
      <c r="B17" s="225" t="s">
        <v>52</v>
      </c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7"/>
      <c r="BG17" s="12"/>
      <c r="BH17" s="13"/>
      <c r="BI17" s="13"/>
      <c r="BJ17" s="13"/>
      <c r="BK17" s="13"/>
      <c r="BL17" s="13"/>
      <c r="BM17" s="13"/>
      <c r="BN17" s="1"/>
      <c r="BO17" s="1"/>
      <c r="BP17" s="8"/>
      <c r="BQ17" s="9"/>
      <c r="BR17" s="10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</row>
    <row r="18" spans="1:92" ht="19.5" customHeight="1" x14ac:dyDescent="0.3">
      <c r="A18" s="3"/>
      <c r="B18" s="228" t="s">
        <v>53</v>
      </c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30"/>
      <c r="BN18" s="14"/>
      <c r="BO18" s="1"/>
      <c r="BP18" s="8"/>
      <c r="BQ18" s="9"/>
      <c r="BR18" s="10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</row>
    <row r="19" spans="1:92" ht="24.75" customHeight="1" x14ac:dyDescent="0.3">
      <c r="A19" s="1"/>
      <c r="B19" s="231" t="s">
        <v>54</v>
      </c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88"/>
      <c r="BP19" s="8"/>
      <c r="BQ19" s="9"/>
      <c r="BR19" s="10"/>
      <c r="BS19" s="8"/>
      <c r="BT19" s="8"/>
      <c r="BU19" s="8"/>
      <c r="BV19" s="8"/>
      <c r="BW19" s="8"/>
      <c r="BX19" s="1"/>
      <c r="BY19" s="1"/>
      <c r="BZ19" s="1"/>
      <c r="CA19" s="1"/>
      <c r="CB19" s="1"/>
      <c r="CC19" s="1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</row>
    <row r="20" spans="1:92" ht="25.5" customHeight="1" x14ac:dyDescent="0.3">
      <c r="A20" s="1"/>
      <c r="B20" s="15"/>
      <c r="C20" s="16"/>
      <c r="D20" s="201" t="s">
        <v>55</v>
      </c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88"/>
      <c r="P20" s="196"/>
      <c r="Q20" s="172"/>
      <c r="R20" s="172"/>
      <c r="S20" s="174" t="s">
        <v>37</v>
      </c>
      <c r="T20" s="172"/>
      <c r="U20" s="173"/>
      <c r="V20" s="171" t="s">
        <v>56</v>
      </c>
      <c r="W20" s="172"/>
      <c r="X20" s="173"/>
      <c r="Y20" s="174" t="s">
        <v>40</v>
      </c>
      <c r="Z20" s="172"/>
      <c r="AA20" s="173"/>
      <c r="AB20" s="171" t="s">
        <v>56</v>
      </c>
      <c r="AC20" s="172"/>
      <c r="AD20" s="173"/>
      <c r="AE20" s="174" t="s">
        <v>43</v>
      </c>
      <c r="AF20" s="172"/>
      <c r="AG20" s="173"/>
      <c r="AH20" s="171" t="s">
        <v>56</v>
      </c>
      <c r="AI20" s="172"/>
      <c r="AJ20" s="173"/>
      <c r="AK20" s="174" t="s">
        <v>44</v>
      </c>
      <c r="AL20" s="172"/>
      <c r="AM20" s="173"/>
      <c r="AN20" s="171" t="s">
        <v>56</v>
      </c>
      <c r="AO20" s="172"/>
      <c r="AP20" s="173"/>
      <c r="AQ20" s="174" t="s">
        <v>47</v>
      </c>
      <c r="AR20" s="172"/>
      <c r="AS20" s="173"/>
      <c r="AT20" s="171" t="str">
        <f>IF(ISBLANK($E$12),"N/A","")</f>
        <v>N/A</v>
      </c>
      <c r="AU20" s="172"/>
      <c r="AV20" s="173"/>
      <c r="AW20" s="174" t="s">
        <v>48</v>
      </c>
      <c r="AX20" s="172"/>
      <c r="AY20" s="173"/>
      <c r="AZ20" s="171" t="str">
        <f>IF(ISBLANK($E$13),"N/A","")</f>
        <v>N/A</v>
      </c>
      <c r="BA20" s="172"/>
      <c r="BB20" s="173"/>
      <c r="BC20" s="174" t="s">
        <v>49</v>
      </c>
      <c r="BD20" s="172"/>
      <c r="BE20" s="173"/>
      <c r="BF20" s="171" t="str">
        <f>IF(ISBLANK($E$14),"N/A","")</f>
        <v>N/A</v>
      </c>
      <c r="BG20" s="172"/>
      <c r="BH20" s="173"/>
      <c r="BI20" s="174" t="s">
        <v>50</v>
      </c>
      <c r="BJ20" s="172"/>
      <c r="BK20" s="172"/>
      <c r="BL20" s="171" t="str">
        <f>IF(ISBLANK($E$15),"N/A","")</f>
        <v>N/A</v>
      </c>
      <c r="BM20" s="172"/>
      <c r="BN20" s="188"/>
      <c r="BO20" s="17"/>
      <c r="BP20" s="18"/>
      <c r="BQ20" s="9"/>
      <c r="BR20" s="10"/>
      <c r="BS20" s="19"/>
      <c r="BT20" s="8"/>
      <c r="BU20" s="20"/>
      <c r="BV20" s="20"/>
      <c r="BW20" s="20"/>
      <c r="BX20" s="1"/>
      <c r="BY20" s="1"/>
      <c r="BZ20" s="1"/>
      <c r="CA20" s="1"/>
      <c r="CB20" s="1"/>
      <c r="CC20" s="1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</row>
    <row r="21" spans="1:92" ht="24.75" customHeight="1" x14ac:dyDescent="0.3">
      <c r="A21" s="1"/>
      <c r="B21" s="185" t="s">
        <v>57</v>
      </c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233"/>
      <c r="BP21" s="8"/>
      <c r="BQ21" s="21"/>
      <c r="BR21" s="10"/>
      <c r="BS21" s="22"/>
      <c r="BT21" s="8"/>
      <c r="BU21" s="1"/>
      <c r="BV21" s="1"/>
      <c r="BW21" s="1"/>
      <c r="BX21" s="1"/>
      <c r="BY21" s="1"/>
      <c r="BZ21" s="1"/>
      <c r="CA21" s="1"/>
      <c r="CB21" s="1"/>
      <c r="CC21" s="1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</row>
    <row r="22" spans="1:92" ht="24.75" customHeight="1" x14ac:dyDescent="0.3">
      <c r="A22" s="1"/>
      <c r="B22" s="15"/>
      <c r="C22" s="16"/>
      <c r="D22" s="201" t="s">
        <v>55</v>
      </c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88"/>
      <c r="P22" s="196"/>
      <c r="Q22" s="172"/>
      <c r="R22" s="188"/>
      <c r="S22" s="200" t="s">
        <v>37</v>
      </c>
      <c r="T22" s="172"/>
      <c r="U22" s="173"/>
      <c r="V22" s="171">
        <v>0</v>
      </c>
      <c r="W22" s="172"/>
      <c r="X22" s="173"/>
      <c r="Y22" s="174" t="s">
        <v>40</v>
      </c>
      <c r="Z22" s="172"/>
      <c r="AA22" s="173"/>
      <c r="AB22" s="171">
        <v>0.05</v>
      </c>
      <c r="AC22" s="172"/>
      <c r="AD22" s="173"/>
      <c r="AE22" s="174" t="s">
        <v>43</v>
      </c>
      <c r="AF22" s="172"/>
      <c r="AG22" s="173"/>
      <c r="AH22" s="232">
        <v>0.05</v>
      </c>
      <c r="AI22" s="172"/>
      <c r="AJ22" s="173"/>
      <c r="AK22" s="174" t="s">
        <v>44</v>
      </c>
      <c r="AL22" s="172"/>
      <c r="AM22" s="173"/>
      <c r="AN22" s="232">
        <v>0</v>
      </c>
      <c r="AO22" s="172"/>
      <c r="AP22" s="173"/>
      <c r="AQ22" s="174" t="s">
        <v>47</v>
      </c>
      <c r="AR22" s="172"/>
      <c r="AS22" s="173"/>
      <c r="AT22" s="171" t="str">
        <f>IF(ISBLANK($E$12),"N/A","")</f>
        <v>N/A</v>
      </c>
      <c r="AU22" s="172"/>
      <c r="AV22" s="173"/>
      <c r="AW22" s="174" t="s">
        <v>48</v>
      </c>
      <c r="AX22" s="172"/>
      <c r="AY22" s="173"/>
      <c r="AZ22" s="171" t="str">
        <f>IF(ISBLANK($E$13),"N/A","")</f>
        <v>N/A</v>
      </c>
      <c r="BA22" s="172"/>
      <c r="BB22" s="173"/>
      <c r="BC22" s="174" t="s">
        <v>49</v>
      </c>
      <c r="BD22" s="172"/>
      <c r="BE22" s="173"/>
      <c r="BF22" s="171" t="str">
        <f>IF(ISBLANK($E$14),"N/A","")</f>
        <v>N/A</v>
      </c>
      <c r="BG22" s="172"/>
      <c r="BH22" s="173"/>
      <c r="BI22" s="174" t="s">
        <v>50</v>
      </c>
      <c r="BJ22" s="172"/>
      <c r="BK22" s="172"/>
      <c r="BL22" s="171" t="str">
        <f>IF(ISBLANK($E$15),"N/A","")</f>
        <v>N/A</v>
      </c>
      <c r="BM22" s="172"/>
      <c r="BN22" s="188"/>
      <c r="BO22" s="17"/>
      <c r="BP22" s="18"/>
      <c r="BQ22" s="23"/>
      <c r="BR22" s="10"/>
      <c r="BS22" s="24"/>
      <c r="BT22" s="24"/>
      <c r="BU22" s="24"/>
      <c r="BV22" s="24"/>
      <c r="BW22" s="24"/>
      <c r="BX22" s="1"/>
      <c r="BY22" s="1"/>
      <c r="BZ22" s="1"/>
      <c r="CA22" s="1"/>
      <c r="CB22" s="1"/>
      <c r="CC22" s="1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</row>
    <row r="23" spans="1:92" ht="24.75" customHeight="1" x14ac:dyDescent="0.3">
      <c r="A23" s="1"/>
      <c r="B23" s="185" t="s">
        <v>58</v>
      </c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233"/>
      <c r="BP23" s="8"/>
      <c r="BQ23" s="21"/>
      <c r="BR23" s="10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</row>
    <row r="24" spans="1:92" ht="24.75" customHeight="1" x14ac:dyDescent="0.3">
      <c r="A24" s="1"/>
      <c r="B24" s="25"/>
      <c r="C24" s="26"/>
      <c r="D24" s="238" t="str">
        <f>IF(MID(AR4,1,2)="NC","CRITICAL",IF(MID(AR4,1,2)="IA","CRITICAL",IF(MID(AR4,1,2)="MN","CRITICAL",IF(MID(AR4,1,2)="TX","CRITICAL",IF(MID(AR4,1,2)="AR","CRITICAL",IF(MID(AR4,1,2)="OK","CRITICAL",IF(MID(AR4,1,2)="MO","CRITICAL",IF(MID(AR4,1,2)="KS","CRITICAL",IF(MID(AR4,1,3)="NEB","CRITICAL",IF(MID(AR4,1,2)="SD","CRITICAL","NON-CRITICAL"))))))))))</f>
        <v>NON-CRITICAL</v>
      </c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9"/>
      <c r="P24" s="240"/>
      <c r="Q24" s="235"/>
      <c r="R24" s="239"/>
      <c r="S24" s="241" t="s">
        <v>37</v>
      </c>
      <c r="T24" s="235"/>
      <c r="U24" s="236"/>
      <c r="V24" s="234" t="s">
        <v>56</v>
      </c>
      <c r="W24" s="235"/>
      <c r="X24" s="236"/>
      <c r="Y24" s="237" t="s">
        <v>40</v>
      </c>
      <c r="Z24" s="235"/>
      <c r="AA24" s="236"/>
      <c r="AB24" s="234" t="s">
        <v>56</v>
      </c>
      <c r="AC24" s="235"/>
      <c r="AD24" s="236"/>
      <c r="AE24" s="237" t="s">
        <v>43</v>
      </c>
      <c r="AF24" s="235"/>
      <c r="AG24" s="236"/>
      <c r="AH24" s="234" t="s">
        <v>56</v>
      </c>
      <c r="AI24" s="235"/>
      <c r="AJ24" s="236"/>
      <c r="AK24" s="237" t="s">
        <v>44</v>
      </c>
      <c r="AL24" s="235"/>
      <c r="AM24" s="236"/>
      <c r="AN24" s="234" t="s">
        <v>56</v>
      </c>
      <c r="AO24" s="235"/>
      <c r="AP24" s="236"/>
      <c r="AQ24" s="237" t="s">
        <v>47</v>
      </c>
      <c r="AR24" s="235"/>
      <c r="AS24" s="236"/>
      <c r="AT24" s="234" t="str">
        <f>IF(ISBLANK($E$12),"N/A","")</f>
        <v>N/A</v>
      </c>
      <c r="AU24" s="235"/>
      <c r="AV24" s="236"/>
      <c r="AW24" s="237" t="s">
        <v>48</v>
      </c>
      <c r="AX24" s="235"/>
      <c r="AY24" s="236"/>
      <c r="AZ24" s="234" t="str">
        <f>IF(ISBLANK($E$13),"N/A","")</f>
        <v>N/A</v>
      </c>
      <c r="BA24" s="235"/>
      <c r="BB24" s="236"/>
      <c r="BC24" s="237" t="s">
        <v>49</v>
      </c>
      <c r="BD24" s="235"/>
      <c r="BE24" s="236"/>
      <c r="BF24" s="234" t="str">
        <f>IF(ISBLANK($E$14),"N/A","")</f>
        <v>N/A</v>
      </c>
      <c r="BG24" s="235"/>
      <c r="BH24" s="236"/>
      <c r="BI24" s="237" t="s">
        <v>50</v>
      </c>
      <c r="BJ24" s="235"/>
      <c r="BK24" s="235"/>
      <c r="BL24" s="234" t="str">
        <f>IF(ISBLANK($E$15),"N/A","")</f>
        <v>N/A</v>
      </c>
      <c r="BM24" s="235"/>
      <c r="BN24" s="239"/>
      <c r="BO24" s="27"/>
      <c r="BP24" s="28"/>
      <c r="BQ24" s="29"/>
      <c r="BR24" s="30"/>
      <c r="BS24" s="31"/>
      <c r="BT24" s="31"/>
      <c r="BU24" s="31"/>
      <c r="BV24" s="31"/>
      <c r="BW24" s="31"/>
      <c r="BX24" s="32"/>
      <c r="BY24" s="32"/>
      <c r="BZ24" s="32"/>
      <c r="CA24" s="32"/>
      <c r="CB24" s="32"/>
      <c r="CC24" s="33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</row>
    <row r="25" spans="1:92" ht="24.75" customHeight="1" x14ac:dyDescent="0.3">
      <c r="A25" s="1"/>
      <c r="B25" s="206" t="s">
        <v>59</v>
      </c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207"/>
      <c r="BN25" s="207"/>
      <c r="BO25" s="208"/>
      <c r="BP25" s="8"/>
      <c r="BQ25" s="9"/>
      <c r="BR25" s="10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</row>
    <row r="26" spans="1:92" ht="24.75" customHeight="1" x14ac:dyDescent="0.3">
      <c r="A26" s="1"/>
      <c r="B26" s="15"/>
      <c r="C26" s="16"/>
      <c r="D26" s="201" t="s">
        <v>55</v>
      </c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88"/>
      <c r="P26" s="196"/>
      <c r="Q26" s="172"/>
      <c r="R26" s="188"/>
      <c r="S26" s="200" t="s">
        <v>37</v>
      </c>
      <c r="T26" s="172"/>
      <c r="U26" s="173"/>
      <c r="V26" s="171" t="s">
        <v>56</v>
      </c>
      <c r="W26" s="172"/>
      <c r="X26" s="173"/>
      <c r="Y26" s="174" t="s">
        <v>40</v>
      </c>
      <c r="Z26" s="172"/>
      <c r="AA26" s="173"/>
      <c r="AB26" s="171" t="s">
        <v>56</v>
      </c>
      <c r="AC26" s="172"/>
      <c r="AD26" s="173"/>
      <c r="AE26" s="174" t="s">
        <v>43</v>
      </c>
      <c r="AF26" s="172"/>
      <c r="AG26" s="173"/>
      <c r="AH26" s="171" t="s">
        <v>56</v>
      </c>
      <c r="AI26" s="172"/>
      <c r="AJ26" s="173"/>
      <c r="AK26" s="174" t="s">
        <v>44</v>
      </c>
      <c r="AL26" s="172"/>
      <c r="AM26" s="173"/>
      <c r="AN26" s="171" t="s">
        <v>56</v>
      </c>
      <c r="AO26" s="172"/>
      <c r="AP26" s="173"/>
      <c r="AQ26" s="174" t="s">
        <v>47</v>
      </c>
      <c r="AR26" s="172"/>
      <c r="AS26" s="173"/>
      <c r="AT26" s="171" t="str">
        <f>IF(ISBLANK($E$12),"N/A","")</f>
        <v>N/A</v>
      </c>
      <c r="AU26" s="172"/>
      <c r="AV26" s="173"/>
      <c r="AW26" s="174" t="s">
        <v>48</v>
      </c>
      <c r="AX26" s="172"/>
      <c r="AY26" s="173"/>
      <c r="AZ26" s="171" t="str">
        <f>IF(ISBLANK($E$13),"N/A","")</f>
        <v>N/A</v>
      </c>
      <c r="BA26" s="172"/>
      <c r="BB26" s="173"/>
      <c r="BC26" s="174" t="s">
        <v>49</v>
      </c>
      <c r="BD26" s="172"/>
      <c r="BE26" s="173"/>
      <c r="BF26" s="171" t="str">
        <f>IF(ISBLANK($E$14),"N/A","")</f>
        <v>N/A</v>
      </c>
      <c r="BG26" s="172"/>
      <c r="BH26" s="173"/>
      <c r="BI26" s="174" t="s">
        <v>50</v>
      </c>
      <c r="BJ26" s="172"/>
      <c r="BK26" s="172"/>
      <c r="BL26" s="171" t="str">
        <f>IF(ISBLANK($E$15),"N/A","")</f>
        <v>N/A</v>
      </c>
      <c r="BM26" s="172"/>
      <c r="BN26" s="188"/>
      <c r="BO26" s="34"/>
      <c r="BP26" s="24"/>
      <c r="BQ26" s="35"/>
      <c r="BR26" s="24"/>
      <c r="BS26" s="24"/>
      <c r="BT26" s="24"/>
      <c r="BU26" s="24"/>
      <c r="BV26" s="24"/>
      <c r="BW26" s="24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</row>
    <row r="27" spans="1:92" ht="30" customHeight="1" x14ac:dyDescent="0.3">
      <c r="A27" s="1"/>
      <c r="B27" s="209" t="s">
        <v>60</v>
      </c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7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</row>
    <row r="28" spans="1:92" ht="24.75" customHeight="1" x14ac:dyDescent="0.3">
      <c r="A28" s="1"/>
      <c r="B28" s="15"/>
      <c r="C28" s="16"/>
      <c r="D28" s="201" t="s">
        <v>55</v>
      </c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88"/>
      <c r="P28" s="196"/>
      <c r="Q28" s="172"/>
      <c r="R28" s="188"/>
      <c r="S28" s="200" t="s">
        <v>37</v>
      </c>
      <c r="T28" s="172"/>
      <c r="U28" s="173"/>
      <c r="V28" s="171" t="s">
        <v>56</v>
      </c>
      <c r="W28" s="172"/>
      <c r="X28" s="173"/>
      <c r="Y28" s="174" t="s">
        <v>40</v>
      </c>
      <c r="Z28" s="172"/>
      <c r="AA28" s="173"/>
      <c r="AB28" s="171" t="str">
        <f>IF(ISBLANK($E$9),"N/A",IF(MID($M$9,4,3)&lt;="120","N/A",IF(MID($M$9,7,2)="14","N/A",IF(MID($M$9,7,2)="16","N/A",IF(MID($M$9,7,2)&lt;"14","",IF(MID($M$9,4,3)&gt;"149","N/A",""))))))</f>
        <v>N/A</v>
      </c>
      <c r="AC28" s="172"/>
      <c r="AD28" s="173"/>
      <c r="AE28" s="174" t="s">
        <v>43</v>
      </c>
      <c r="AF28" s="172"/>
      <c r="AG28" s="173"/>
      <c r="AH28" s="171" t="s">
        <v>56</v>
      </c>
      <c r="AI28" s="172"/>
      <c r="AJ28" s="173"/>
      <c r="AK28" s="174" t="s">
        <v>44</v>
      </c>
      <c r="AL28" s="172"/>
      <c r="AM28" s="173"/>
      <c r="AN28" s="171" t="str">
        <f>IF(ISBLANK($E$11),"N/A",IF(MID($M$11,4,3)&lt;="120","N/A",""))</f>
        <v>N/A</v>
      </c>
      <c r="AO28" s="172"/>
      <c r="AP28" s="173"/>
      <c r="AQ28" s="174" t="s">
        <v>47</v>
      </c>
      <c r="AR28" s="172"/>
      <c r="AS28" s="173"/>
      <c r="AT28" s="171" t="str">
        <f>IF(ISBLANK($E$12),"N/A",IF(MID($M$12,4,3)&lt;="120","N/A",""))</f>
        <v>N/A</v>
      </c>
      <c r="AU28" s="172"/>
      <c r="AV28" s="173"/>
      <c r="AW28" s="174" t="s">
        <v>48</v>
      </c>
      <c r="AX28" s="172"/>
      <c r="AY28" s="173"/>
      <c r="AZ28" s="171" t="str">
        <f>IF(ISBLANK($E$13),"N/A",IF(MID($M$12,4,3)&lt;="120","N/A",""))</f>
        <v>N/A</v>
      </c>
      <c r="BA28" s="172"/>
      <c r="BB28" s="173"/>
      <c r="BC28" s="174" t="s">
        <v>49</v>
      </c>
      <c r="BD28" s="172"/>
      <c r="BE28" s="173"/>
      <c r="BF28" s="171" t="str">
        <f>IF(ISBLANK($E$14),"N/A",IF(MID($M$12,4,3)&lt;="120","N/A",""))</f>
        <v>N/A</v>
      </c>
      <c r="BG28" s="172"/>
      <c r="BH28" s="173"/>
      <c r="BI28" s="174" t="s">
        <v>50</v>
      </c>
      <c r="BJ28" s="172"/>
      <c r="BK28" s="173"/>
      <c r="BL28" s="171" t="str">
        <f>IF(ISBLANK($E$15),"N/A",IF(MID($M$15,4,3)&lt;="120","N/A",""))</f>
        <v>N/A</v>
      </c>
      <c r="BM28" s="172"/>
      <c r="BN28" s="188"/>
      <c r="BO28" s="34"/>
      <c r="BP28" s="24"/>
      <c r="BQ28" s="35"/>
      <c r="BR28" s="24"/>
      <c r="BS28" s="24"/>
      <c r="BT28" s="24"/>
      <c r="BU28" s="24"/>
      <c r="BV28" s="24"/>
      <c r="BW28" s="24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</row>
    <row r="29" spans="1:92" ht="24.75" customHeight="1" x14ac:dyDescent="0.3">
      <c r="A29" s="1"/>
      <c r="B29" s="185" t="s">
        <v>61</v>
      </c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7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</row>
    <row r="30" spans="1:92" ht="24.75" customHeight="1" x14ac:dyDescent="0.3">
      <c r="A30" s="1"/>
      <c r="B30" s="15"/>
      <c r="C30" s="16"/>
      <c r="D30" s="201" t="s">
        <v>55</v>
      </c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88"/>
      <c r="P30" s="199"/>
      <c r="Q30" s="172"/>
      <c r="R30" s="188"/>
      <c r="S30" s="200" t="s">
        <v>37</v>
      </c>
      <c r="T30" s="172"/>
      <c r="U30" s="173"/>
      <c r="V30" s="171" t="s">
        <v>56</v>
      </c>
      <c r="W30" s="172"/>
      <c r="X30" s="173"/>
      <c r="Y30" s="174" t="s">
        <v>40</v>
      </c>
      <c r="Z30" s="172"/>
      <c r="AA30" s="173"/>
      <c r="AB30" s="171" t="s">
        <v>56</v>
      </c>
      <c r="AC30" s="172"/>
      <c r="AD30" s="173"/>
      <c r="AE30" s="174" t="s">
        <v>43</v>
      </c>
      <c r="AF30" s="172"/>
      <c r="AG30" s="173"/>
      <c r="AH30" s="171" t="s">
        <v>56</v>
      </c>
      <c r="AI30" s="172"/>
      <c r="AJ30" s="173"/>
      <c r="AK30" s="174" t="s">
        <v>44</v>
      </c>
      <c r="AL30" s="172"/>
      <c r="AM30" s="173"/>
      <c r="AN30" s="171">
        <v>5</v>
      </c>
      <c r="AO30" s="172"/>
      <c r="AP30" s="173"/>
      <c r="AQ30" s="174" t="s">
        <v>47</v>
      </c>
      <c r="AR30" s="172"/>
      <c r="AS30" s="173"/>
      <c r="AT30" s="171" t="str">
        <f>IF(ISBLANK($E$12),"N/A","")</f>
        <v>N/A</v>
      </c>
      <c r="AU30" s="172"/>
      <c r="AV30" s="173"/>
      <c r="AW30" s="174" t="s">
        <v>48</v>
      </c>
      <c r="AX30" s="172"/>
      <c r="AY30" s="173"/>
      <c r="AZ30" s="171" t="str">
        <f>IF(ISBLANK($E$13),"N/A","")</f>
        <v>N/A</v>
      </c>
      <c r="BA30" s="172"/>
      <c r="BB30" s="173"/>
      <c r="BC30" s="174" t="s">
        <v>49</v>
      </c>
      <c r="BD30" s="172"/>
      <c r="BE30" s="173"/>
      <c r="BF30" s="171" t="str">
        <f>IF(ISBLANK($E$14),"N/A","")</f>
        <v>N/A</v>
      </c>
      <c r="BG30" s="172"/>
      <c r="BH30" s="173"/>
      <c r="BI30" s="174" t="s">
        <v>50</v>
      </c>
      <c r="BJ30" s="172"/>
      <c r="BK30" s="173"/>
      <c r="BL30" s="171" t="str">
        <f>IF(ISBLANK($E$15),"N/A","")</f>
        <v>N/A</v>
      </c>
      <c r="BM30" s="172"/>
      <c r="BN30" s="188"/>
      <c r="BO30" s="34"/>
      <c r="BP30" s="1"/>
      <c r="BQ30" s="36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</row>
    <row r="31" spans="1:92" ht="24.75" customHeight="1" x14ac:dyDescent="0.3">
      <c r="A31" s="1"/>
      <c r="B31" s="220" t="s">
        <v>62</v>
      </c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7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</row>
    <row r="32" spans="1:92" ht="24.75" customHeight="1" x14ac:dyDescent="0.3">
      <c r="A32" s="1"/>
      <c r="B32" s="37"/>
      <c r="C32" s="16"/>
      <c r="D32" s="202" t="s">
        <v>63</v>
      </c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88"/>
      <c r="P32" s="199"/>
      <c r="Q32" s="172"/>
      <c r="R32" s="188"/>
      <c r="S32" s="200" t="s">
        <v>37</v>
      </c>
      <c r="T32" s="172"/>
      <c r="U32" s="173"/>
      <c r="V32" s="171" t="s">
        <v>56</v>
      </c>
      <c r="W32" s="172"/>
      <c r="X32" s="173"/>
      <c r="Y32" s="174" t="s">
        <v>40</v>
      </c>
      <c r="Z32" s="172"/>
      <c r="AA32" s="173"/>
      <c r="AB32" s="171" t="s">
        <v>56</v>
      </c>
      <c r="AC32" s="172"/>
      <c r="AD32" s="173"/>
      <c r="AE32" s="174" t="s">
        <v>43</v>
      </c>
      <c r="AF32" s="172"/>
      <c r="AG32" s="173"/>
      <c r="AH32" s="171" t="s">
        <v>56</v>
      </c>
      <c r="AI32" s="172"/>
      <c r="AJ32" s="173"/>
      <c r="AK32" s="174" t="s">
        <v>44</v>
      </c>
      <c r="AL32" s="172"/>
      <c r="AM32" s="173"/>
      <c r="AN32" s="171" t="s">
        <v>56</v>
      </c>
      <c r="AO32" s="172"/>
      <c r="AP32" s="173"/>
      <c r="AQ32" s="174" t="s">
        <v>47</v>
      </c>
      <c r="AR32" s="172"/>
      <c r="AS32" s="173"/>
      <c r="AT32" s="171" t="str">
        <f>IF(ISBLANK($E$12),"N/A",IF(MID(AP12,1,3)="HUM","HUM","NO"))</f>
        <v>N/A</v>
      </c>
      <c r="AU32" s="172"/>
      <c r="AV32" s="173"/>
      <c r="AW32" s="174" t="s">
        <v>48</v>
      </c>
      <c r="AX32" s="172"/>
      <c r="AY32" s="173"/>
      <c r="AZ32" s="171" t="str">
        <f>IF(ISBLANK($E$13),"N/A",IF(MID(AP13,1,3)="HUM","HUM","NO"))</f>
        <v>N/A</v>
      </c>
      <c r="BA32" s="172"/>
      <c r="BB32" s="173"/>
      <c r="BC32" s="174" t="s">
        <v>49</v>
      </c>
      <c r="BD32" s="172"/>
      <c r="BE32" s="173"/>
      <c r="BF32" s="171" t="str">
        <f>IF(ISBLANK($E$14),"N/A","")</f>
        <v>N/A</v>
      </c>
      <c r="BG32" s="172"/>
      <c r="BH32" s="173"/>
      <c r="BI32" s="174" t="s">
        <v>50</v>
      </c>
      <c r="BJ32" s="172"/>
      <c r="BK32" s="173"/>
      <c r="BL32" s="171" t="str">
        <f>IF(ISBLANK($E$15),"N/A","")</f>
        <v>N/A</v>
      </c>
      <c r="BM32" s="172"/>
      <c r="BN32" s="188"/>
      <c r="BO32" s="34"/>
      <c r="BP32" s="1"/>
      <c r="BQ32" s="36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</row>
    <row r="33" spans="1:92" ht="24.75" customHeight="1" x14ac:dyDescent="0.3">
      <c r="A33" s="1"/>
      <c r="B33" s="185" t="s">
        <v>64</v>
      </c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7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</row>
    <row r="34" spans="1:92" ht="24.75" customHeight="1" x14ac:dyDescent="0.3">
      <c r="A34" s="1"/>
      <c r="B34" s="15"/>
      <c r="C34" s="16"/>
      <c r="D34" s="201" t="s">
        <v>55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88"/>
      <c r="P34" s="196"/>
      <c r="Q34" s="172"/>
      <c r="R34" s="188"/>
      <c r="S34" s="200" t="s">
        <v>37</v>
      </c>
      <c r="T34" s="172"/>
      <c r="U34" s="173"/>
      <c r="V34" s="171" t="str">
        <f>IF(ISBLANK($E$8),"N/A",IF(MID($M$8,7,2)="14","N/A",IF(MID($M$8,7,2)="16","N/A",IF(MID($M$8,7,2)&lt;"14","",IF(MID($M$8,4,3)&gt;"149","N/A",IF(MID(V32,1,2)="NO","N/A",""))))))</f>
        <v>N/A</v>
      </c>
      <c r="W34" s="172"/>
      <c r="X34" s="173"/>
      <c r="Y34" s="174" t="s">
        <v>40</v>
      </c>
      <c r="Z34" s="172"/>
      <c r="AA34" s="173"/>
      <c r="AB34" s="171">
        <v>10</v>
      </c>
      <c r="AC34" s="172"/>
      <c r="AD34" s="173"/>
      <c r="AE34" s="174" t="s">
        <v>43</v>
      </c>
      <c r="AF34" s="172"/>
      <c r="AG34" s="173"/>
      <c r="AH34" s="171">
        <v>12.5</v>
      </c>
      <c r="AI34" s="172"/>
      <c r="AJ34" s="173"/>
      <c r="AK34" s="174" t="s">
        <v>44</v>
      </c>
      <c r="AL34" s="172"/>
      <c r="AM34" s="173"/>
      <c r="AN34" s="171">
        <v>5</v>
      </c>
      <c r="AO34" s="172"/>
      <c r="AP34" s="173"/>
      <c r="AQ34" s="174" t="s">
        <v>47</v>
      </c>
      <c r="AR34" s="172"/>
      <c r="AS34" s="173"/>
      <c r="AT34" s="171" t="str">
        <f>IF(ISBLANK($E$12),"N/A",IF(LEN($M$12)&gt;15,"N/A",IF(MID(AT32,1,2)="NO","N/A","")))</f>
        <v>N/A</v>
      </c>
      <c r="AU34" s="172"/>
      <c r="AV34" s="173"/>
      <c r="AW34" s="174" t="s">
        <v>48</v>
      </c>
      <c r="AX34" s="172"/>
      <c r="AY34" s="173"/>
      <c r="AZ34" s="171" t="str">
        <f>IF(ISBLANK($E$13),"N/A","")</f>
        <v>N/A</v>
      </c>
      <c r="BA34" s="172"/>
      <c r="BB34" s="173"/>
      <c r="BC34" s="174" t="s">
        <v>49</v>
      </c>
      <c r="BD34" s="172"/>
      <c r="BE34" s="173"/>
      <c r="BF34" s="171" t="str">
        <f>IF(ISBLANK($E$14),"N/A","")</f>
        <v>N/A</v>
      </c>
      <c r="BG34" s="172"/>
      <c r="BH34" s="173"/>
      <c r="BI34" s="174" t="s">
        <v>50</v>
      </c>
      <c r="BJ34" s="172"/>
      <c r="BK34" s="173"/>
      <c r="BL34" s="171" t="str">
        <f>IF(ISBLANK($E$15),"N/A","")</f>
        <v>N/A</v>
      </c>
      <c r="BM34" s="172"/>
      <c r="BN34" s="188"/>
      <c r="BO34" s="34"/>
      <c r="BP34" s="38"/>
      <c r="BQ34" s="36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</row>
    <row r="35" spans="1:92" ht="30" customHeight="1" x14ac:dyDescent="0.3">
      <c r="A35" s="1"/>
      <c r="B35" s="219" t="s">
        <v>65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6"/>
      <c r="BF35" s="176"/>
      <c r="BG35" s="176"/>
      <c r="BH35" s="176"/>
      <c r="BI35" s="176"/>
      <c r="BJ35" s="176"/>
      <c r="BK35" s="176"/>
      <c r="BL35" s="176"/>
      <c r="BM35" s="176"/>
      <c r="BN35" s="176"/>
      <c r="BO35" s="177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</row>
    <row r="36" spans="1:92" ht="24" customHeight="1" x14ac:dyDescent="0.3">
      <c r="A36" s="1"/>
      <c r="B36" s="39"/>
      <c r="C36" s="40"/>
      <c r="D36" s="195" t="s">
        <v>55</v>
      </c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88"/>
      <c r="P36" s="218"/>
      <c r="Q36" s="172"/>
      <c r="R36" s="173"/>
      <c r="S36" s="217" t="s">
        <v>66</v>
      </c>
      <c r="T36" s="172"/>
      <c r="U36" s="173"/>
      <c r="V36" s="216">
        <v>2</v>
      </c>
      <c r="W36" s="172"/>
      <c r="X36" s="173"/>
      <c r="Y36" s="217" t="s">
        <v>67</v>
      </c>
      <c r="Z36" s="172"/>
      <c r="AA36" s="173"/>
      <c r="AB36" s="216">
        <v>2</v>
      </c>
      <c r="AC36" s="172"/>
      <c r="AD36" s="173"/>
      <c r="AE36" s="217" t="s">
        <v>68</v>
      </c>
      <c r="AF36" s="172"/>
      <c r="AG36" s="173"/>
      <c r="AH36" s="216">
        <v>2</v>
      </c>
      <c r="AI36" s="172"/>
      <c r="AJ36" s="173"/>
      <c r="AK36" s="217" t="s">
        <v>69</v>
      </c>
      <c r="AL36" s="172"/>
      <c r="AM36" s="173"/>
      <c r="AN36" s="216">
        <v>1.5</v>
      </c>
      <c r="AO36" s="172"/>
      <c r="AP36" s="173"/>
      <c r="AQ36" s="217" t="s">
        <v>70</v>
      </c>
      <c r="AR36" s="172"/>
      <c r="AS36" s="173"/>
      <c r="AT36" s="216"/>
      <c r="AU36" s="172"/>
      <c r="AV36" s="173"/>
      <c r="AW36" s="217" t="s">
        <v>71</v>
      </c>
      <c r="AX36" s="172"/>
      <c r="AY36" s="173"/>
      <c r="AZ36" s="216">
        <f>P171</f>
        <v>0</v>
      </c>
      <c r="BA36" s="172"/>
      <c r="BB36" s="173"/>
      <c r="BC36" s="217" t="s">
        <v>72</v>
      </c>
      <c r="BD36" s="172"/>
      <c r="BE36" s="173"/>
      <c r="BF36" s="216"/>
      <c r="BG36" s="172"/>
      <c r="BH36" s="173"/>
      <c r="BI36" s="217" t="s">
        <v>73</v>
      </c>
      <c r="BJ36" s="172"/>
      <c r="BK36" s="173"/>
      <c r="BL36" s="218"/>
      <c r="BM36" s="172"/>
      <c r="BN36" s="173"/>
      <c r="BO36" s="34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</row>
    <row r="37" spans="1:92" ht="30" customHeight="1" x14ac:dyDescent="0.3">
      <c r="A37" s="1"/>
      <c r="B37" s="209" t="s">
        <v>74</v>
      </c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N37" s="186"/>
      <c r="BO37" s="187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</row>
    <row r="38" spans="1:92" ht="24" customHeight="1" x14ac:dyDescent="0.3">
      <c r="A38" s="1"/>
      <c r="B38" s="39"/>
      <c r="C38" s="40"/>
      <c r="D38" s="195" t="s">
        <v>55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88"/>
      <c r="P38" s="218"/>
      <c r="Q38" s="172"/>
      <c r="R38" s="173"/>
      <c r="S38" s="174" t="s">
        <v>75</v>
      </c>
      <c r="T38" s="172"/>
      <c r="U38" s="173"/>
      <c r="V38" s="216">
        <v>1</v>
      </c>
      <c r="W38" s="172"/>
      <c r="X38" s="173"/>
      <c r="Y38" s="217" t="s">
        <v>76</v>
      </c>
      <c r="Z38" s="172"/>
      <c r="AA38" s="173"/>
      <c r="AB38" s="216">
        <v>1.25</v>
      </c>
      <c r="AC38" s="172"/>
      <c r="AD38" s="173"/>
      <c r="AE38" s="174" t="s">
        <v>77</v>
      </c>
      <c r="AF38" s="172"/>
      <c r="AG38" s="173"/>
      <c r="AH38" s="216">
        <v>1.5</v>
      </c>
      <c r="AI38" s="172"/>
      <c r="AJ38" s="173"/>
      <c r="AK38" s="217" t="s">
        <v>78</v>
      </c>
      <c r="AL38" s="172"/>
      <c r="AM38" s="173"/>
      <c r="AN38" s="216">
        <v>1.3</v>
      </c>
      <c r="AO38" s="172"/>
      <c r="AP38" s="173"/>
      <c r="AQ38" s="216" t="s">
        <v>79</v>
      </c>
      <c r="AR38" s="172"/>
      <c r="AS38" s="173"/>
      <c r="AT38" s="216">
        <v>1</v>
      </c>
      <c r="AU38" s="172"/>
      <c r="AV38" s="173"/>
      <c r="AW38" s="216" t="s">
        <v>80</v>
      </c>
      <c r="AX38" s="172"/>
      <c r="AY38" s="173"/>
      <c r="AZ38" s="216">
        <f>AZ171</f>
        <v>0</v>
      </c>
      <c r="BA38" s="172"/>
      <c r="BB38" s="173"/>
      <c r="BC38" s="216" t="s">
        <v>81</v>
      </c>
      <c r="BD38" s="172"/>
      <c r="BE38" s="173"/>
      <c r="BF38" s="218">
        <f>AZ172</f>
        <v>0</v>
      </c>
      <c r="BG38" s="172"/>
      <c r="BH38" s="173"/>
      <c r="BI38" s="216" t="s">
        <v>82</v>
      </c>
      <c r="BJ38" s="172"/>
      <c r="BK38" s="173"/>
      <c r="BL38" s="218"/>
      <c r="BM38" s="172"/>
      <c r="BN38" s="173"/>
      <c r="BO38" s="34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</row>
    <row r="39" spans="1:92" ht="24" customHeight="1" x14ac:dyDescent="0.3">
      <c r="A39" s="1"/>
      <c r="B39" s="221" t="s">
        <v>83</v>
      </c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80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</row>
    <row r="40" spans="1:92" ht="24" customHeight="1" x14ac:dyDescent="0.3">
      <c r="A40" s="1"/>
      <c r="B40" s="185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7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</row>
    <row r="41" spans="1:92" ht="24" customHeight="1" x14ac:dyDescent="0.3">
      <c r="A41" s="1"/>
      <c r="B41" s="184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3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</row>
    <row r="42" spans="1:92" ht="24" customHeight="1" x14ac:dyDescent="0.3">
      <c r="A42" s="1"/>
      <c r="B42" s="184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3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</row>
    <row r="43" spans="1:92" ht="24" customHeight="1" x14ac:dyDescent="0.3">
      <c r="A43" s="1"/>
      <c r="B43" s="222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7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</row>
    <row r="44" spans="1:92" ht="24.75" customHeight="1" x14ac:dyDescent="0.3">
      <c r="A44" s="1"/>
      <c r="B44" s="206" t="s">
        <v>84</v>
      </c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7"/>
      <c r="BN44" s="207"/>
      <c r="BO44" s="208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</row>
    <row r="45" spans="1:92" ht="24.75" customHeight="1" x14ac:dyDescent="0.3">
      <c r="A45" s="1"/>
      <c r="B45" s="15"/>
      <c r="C45" s="16"/>
      <c r="D45" s="201" t="s">
        <v>55</v>
      </c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88"/>
      <c r="P45" s="196"/>
      <c r="Q45" s="172"/>
      <c r="R45" s="173"/>
      <c r="S45" s="212" t="s">
        <v>37</v>
      </c>
      <c r="T45" s="172"/>
      <c r="U45" s="173"/>
      <c r="V45" s="171" t="s">
        <v>85</v>
      </c>
      <c r="W45" s="172"/>
      <c r="X45" s="173"/>
      <c r="Y45" s="174" t="s">
        <v>40</v>
      </c>
      <c r="Z45" s="172"/>
      <c r="AA45" s="173"/>
      <c r="AB45" s="171" t="s">
        <v>85</v>
      </c>
      <c r="AC45" s="172"/>
      <c r="AD45" s="173"/>
      <c r="AE45" s="174" t="s">
        <v>43</v>
      </c>
      <c r="AF45" s="172"/>
      <c r="AG45" s="173"/>
      <c r="AH45" s="171" t="s">
        <v>85</v>
      </c>
      <c r="AI45" s="172"/>
      <c r="AJ45" s="173"/>
      <c r="AK45" s="174" t="s">
        <v>44</v>
      </c>
      <c r="AL45" s="172"/>
      <c r="AM45" s="173"/>
      <c r="AN45" s="171" t="s">
        <v>85</v>
      </c>
      <c r="AO45" s="172"/>
      <c r="AP45" s="173"/>
      <c r="AQ45" s="174" t="s">
        <v>47</v>
      </c>
      <c r="AR45" s="172"/>
      <c r="AS45" s="173"/>
      <c r="AT45" s="171"/>
      <c r="AU45" s="172"/>
      <c r="AV45" s="173"/>
      <c r="AW45" s="174" t="s">
        <v>48</v>
      </c>
      <c r="AX45" s="172"/>
      <c r="AY45" s="173"/>
      <c r="AZ45" s="171"/>
      <c r="BA45" s="172"/>
      <c r="BB45" s="173"/>
      <c r="BC45" s="174" t="s">
        <v>49</v>
      </c>
      <c r="BD45" s="172"/>
      <c r="BE45" s="173"/>
      <c r="BF45" s="171"/>
      <c r="BG45" s="172"/>
      <c r="BH45" s="173"/>
      <c r="BI45" s="174" t="s">
        <v>50</v>
      </c>
      <c r="BJ45" s="172"/>
      <c r="BK45" s="172"/>
      <c r="BL45" s="171"/>
      <c r="BM45" s="172"/>
      <c r="BN45" s="188"/>
      <c r="BO45" s="41"/>
      <c r="BP45" s="42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</row>
    <row r="46" spans="1:92" ht="24.75" customHeight="1" x14ac:dyDescent="0.3">
      <c r="A46" s="1"/>
      <c r="B46" s="185" t="s">
        <v>86</v>
      </c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7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</row>
    <row r="47" spans="1:92" ht="24.75" customHeight="1" x14ac:dyDescent="0.3">
      <c r="A47" s="1"/>
      <c r="B47" s="15"/>
      <c r="C47" s="16"/>
      <c r="D47" s="201" t="s">
        <v>55</v>
      </c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88"/>
      <c r="P47" s="196"/>
      <c r="Q47" s="172"/>
      <c r="R47" s="173"/>
      <c r="S47" s="212" t="s">
        <v>37</v>
      </c>
      <c r="T47" s="172"/>
      <c r="U47" s="173"/>
      <c r="V47" s="171" t="s">
        <v>56</v>
      </c>
      <c r="W47" s="172"/>
      <c r="X47" s="173"/>
      <c r="Y47" s="174" t="s">
        <v>40</v>
      </c>
      <c r="Z47" s="172"/>
      <c r="AA47" s="173"/>
      <c r="AB47" s="171" t="s">
        <v>56</v>
      </c>
      <c r="AC47" s="172"/>
      <c r="AD47" s="173"/>
      <c r="AE47" s="174" t="s">
        <v>43</v>
      </c>
      <c r="AF47" s="172"/>
      <c r="AG47" s="173"/>
      <c r="AH47" s="171" t="s">
        <v>56</v>
      </c>
      <c r="AI47" s="172"/>
      <c r="AJ47" s="173"/>
      <c r="AK47" s="174" t="s">
        <v>44</v>
      </c>
      <c r="AL47" s="172"/>
      <c r="AM47" s="173"/>
      <c r="AN47" s="171" t="s">
        <v>56</v>
      </c>
      <c r="AO47" s="172"/>
      <c r="AP47" s="173"/>
      <c r="AQ47" s="174" t="s">
        <v>47</v>
      </c>
      <c r="AR47" s="172"/>
      <c r="AS47" s="173"/>
      <c r="AT47" s="171" t="str">
        <f>IF(ISBLANK($E$12),"N/A","")</f>
        <v>N/A</v>
      </c>
      <c r="AU47" s="172"/>
      <c r="AV47" s="173"/>
      <c r="AW47" s="174" t="s">
        <v>48</v>
      </c>
      <c r="AX47" s="172"/>
      <c r="AY47" s="173"/>
      <c r="AZ47" s="171" t="str">
        <f>IF(ISBLANK($E$13),"N/A","")</f>
        <v>N/A</v>
      </c>
      <c r="BA47" s="172"/>
      <c r="BB47" s="173"/>
      <c r="BC47" s="174" t="s">
        <v>49</v>
      </c>
      <c r="BD47" s="172"/>
      <c r="BE47" s="173"/>
      <c r="BF47" s="171" t="str">
        <f>IF(ISBLANK($E$14),"N/A","")</f>
        <v>N/A</v>
      </c>
      <c r="BG47" s="172"/>
      <c r="BH47" s="173"/>
      <c r="BI47" s="174" t="s">
        <v>50</v>
      </c>
      <c r="BJ47" s="172"/>
      <c r="BK47" s="172"/>
      <c r="BL47" s="171" t="str">
        <f>IF(ISBLANK($E$15),"N/A","")</f>
        <v>N/A</v>
      </c>
      <c r="BM47" s="172"/>
      <c r="BN47" s="188"/>
      <c r="BO47" s="41"/>
      <c r="BP47" s="42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</row>
    <row r="48" spans="1:92" ht="24.75" customHeight="1" x14ac:dyDescent="0.3">
      <c r="A48" s="1"/>
      <c r="B48" s="185" t="s">
        <v>87</v>
      </c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7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</row>
    <row r="49" spans="1:92" ht="24.75" customHeight="1" x14ac:dyDescent="0.3">
      <c r="A49" s="1"/>
      <c r="B49" s="15"/>
      <c r="C49" s="16"/>
      <c r="D49" s="201" t="s">
        <v>55</v>
      </c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88"/>
      <c r="P49" s="196"/>
      <c r="Q49" s="172"/>
      <c r="R49" s="173"/>
      <c r="S49" s="212" t="s">
        <v>37</v>
      </c>
      <c r="T49" s="172"/>
      <c r="U49" s="173"/>
      <c r="V49" s="171" t="s">
        <v>56</v>
      </c>
      <c r="W49" s="172"/>
      <c r="X49" s="173"/>
      <c r="Y49" s="174" t="s">
        <v>40</v>
      </c>
      <c r="Z49" s="172"/>
      <c r="AA49" s="173"/>
      <c r="AB49" s="171" t="s">
        <v>56</v>
      </c>
      <c r="AC49" s="172"/>
      <c r="AD49" s="173"/>
      <c r="AE49" s="174" t="s">
        <v>43</v>
      </c>
      <c r="AF49" s="172"/>
      <c r="AG49" s="173"/>
      <c r="AH49" s="171" t="s">
        <v>56</v>
      </c>
      <c r="AI49" s="172"/>
      <c r="AJ49" s="173"/>
      <c r="AK49" s="174" t="s">
        <v>44</v>
      </c>
      <c r="AL49" s="172"/>
      <c r="AM49" s="173"/>
      <c r="AN49" s="171" t="s">
        <v>56</v>
      </c>
      <c r="AO49" s="172"/>
      <c r="AP49" s="173"/>
      <c r="AQ49" s="174" t="s">
        <v>47</v>
      </c>
      <c r="AR49" s="172"/>
      <c r="AS49" s="173"/>
      <c r="AT49" s="171" t="str">
        <f>IF(ISBLANK($E$12),"N/A","")</f>
        <v>N/A</v>
      </c>
      <c r="AU49" s="172"/>
      <c r="AV49" s="173"/>
      <c r="AW49" s="174" t="s">
        <v>48</v>
      </c>
      <c r="AX49" s="172"/>
      <c r="AY49" s="173"/>
      <c r="AZ49" s="171" t="str">
        <f>IF(ISBLANK($E$13),"N/A","")</f>
        <v>N/A</v>
      </c>
      <c r="BA49" s="172"/>
      <c r="BB49" s="173"/>
      <c r="BC49" s="174" t="s">
        <v>49</v>
      </c>
      <c r="BD49" s="172"/>
      <c r="BE49" s="173"/>
      <c r="BF49" s="171" t="str">
        <f>IF(ISBLANK($E$14),"N/A","")</f>
        <v>N/A</v>
      </c>
      <c r="BG49" s="172"/>
      <c r="BH49" s="173"/>
      <c r="BI49" s="174" t="s">
        <v>50</v>
      </c>
      <c r="BJ49" s="172"/>
      <c r="BK49" s="172"/>
      <c r="BL49" s="171" t="str">
        <f>IF(ISBLANK($E$15),"N/A","")</f>
        <v>N/A</v>
      </c>
      <c r="BM49" s="172"/>
      <c r="BN49" s="188"/>
      <c r="BO49" s="41"/>
      <c r="BP49" s="38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</row>
    <row r="50" spans="1:92" ht="24.75" customHeight="1" x14ac:dyDescent="0.3">
      <c r="A50" s="1"/>
      <c r="B50" s="185" t="s">
        <v>88</v>
      </c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7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</row>
    <row r="51" spans="1:92" ht="24.75" customHeight="1" x14ac:dyDescent="0.3">
      <c r="A51" s="1"/>
      <c r="B51" s="15"/>
      <c r="C51" s="16"/>
      <c r="D51" s="201" t="s">
        <v>55</v>
      </c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88"/>
      <c r="P51" s="196"/>
      <c r="Q51" s="172"/>
      <c r="R51" s="173"/>
      <c r="S51" s="212" t="s">
        <v>37</v>
      </c>
      <c r="T51" s="172"/>
      <c r="U51" s="173"/>
      <c r="V51" s="171" t="s">
        <v>56</v>
      </c>
      <c r="W51" s="172"/>
      <c r="X51" s="173"/>
      <c r="Y51" s="174" t="s">
        <v>40</v>
      </c>
      <c r="Z51" s="172"/>
      <c r="AA51" s="173"/>
      <c r="AB51" s="171" t="s">
        <v>56</v>
      </c>
      <c r="AC51" s="172"/>
      <c r="AD51" s="173"/>
      <c r="AE51" s="174" t="s">
        <v>43</v>
      </c>
      <c r="AF51" s="172"/>
      <c r="AG51" s="173"/>
      <c r="AH51" s="171" t="s">
        <v>56</v>
      </c>
      <c r="AI51" s="172"/>
      <c r="AJ51" s="173"/>
      <c r="AK51" s="174" t="s">
        <v>44</v>
      </c>
      <c r="AL51" s="172"/>
      <c r="AM51" s="173"/>
      <c r="AN51" s="171" t="s">
        <v>56</v>
      </c>
      <c r="AO51" s="172"/>
      <c r="AP51" s="173"/>
      <c r="AQ51" s="174" t="s">
        <v>47</v>
      </c>
      <c r="AR51" s="172"/>
      <c r="AS51" s="173"/>
      <c r="AT51" s="171" t="str">
        <f>IF(ISBLANK($E$12),"N/A","")</f>
        <v>N/A</v>
      </c>
      <c r="AU51" s="172"/>
      <c r="AV51" s="173"/>
      <c r="AW51" s="174" t="s">
        <v>48</v>
      </c>
      <c r="AX51" s="172"/>
      <c r="AY51" s="173"/>
      <c r="AZ51" s="171" t="str">
        <f>IF(ISBLANK($E$13),"N/A","")</f>
        <v>N/A</v>
      </c>
      <c r="BA51" s="172"/>
      <c r="BB51" s="173"/>
      <c r="BC51" s="174" t="s">
        <v>49</v>
      </c>
      <c r="BD51" s="172"/>
      <c r="BE51" s="173"/>
      <c r="BF51" s="171" t="str">
        <f>IF(ISBLANK($E$14),"N/A","")</f>
        <v>N/A</v>
      </c>
      <c r="BG51" s="172"/>
      <c r="BH51" s="173"/>
      <c r="BI51" s="174" t="s">
        <v>50</v>
      </c>
      <c r="BJ51" s="172"/>
      <c r="BK51" s="172"/>
      <c r="BL51" s="171" t="str">
        <f>IF(ISBLANK($E$15),"N/A","")</f>
        <v>N/A</v>
      </c>
      <c r="BM51" s="172"/>
      <c r="BN51" s="188"/>
      <c r="BO51" s="41"/>
      <c r="BP51" s="42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</row>
    <row r="52" spans="1:92" ht="24.75" customHeight="1" x14ac:dyDescent="0.3">
      <c r="A52" s="1"/>
      <c r="B52" s="185" t="s">
        <v>89</v>
      </c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7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</row>
    <row r="53" spans="1:92" ht="24.75" customHeight="1" x14ac:dyDescent="0.3">
      <c r="A53" s="1"/>
      <c r="B53" s="15"/>
      <c r="C53" s="16"/>
      <c r="D53" s="201" t="s">
        <v>55</v>
      </c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88"/>
      <c r="P53" s="196"/>
      <c r="Q53" s="172"/>
      <c r="R53" s="173"/>
      <c r="S53" s="212" t="s">
        <v>37</v>
      </c>
      <c r="T53" s="172"/>
      <c r="U53" s="173"/>
      <c r="V53" s="171">
        <v>12.5</v>
      </c>
      <c r="W53" s="172"/>
      <c r="X53" s="173"/>
      <c r="Y53" s="174" t="s">
        <v>40</v>
      </c>
      <c r="Z53" s="172"/>
      <c r="AA53" s="173"/>
      <c r="AB53" s="171">
        <v>10</v>
      </c>
      <c r="AC53" s="172"/>
      <c r="AD53" s="173"/>
      <c r="AE53" s="174" t="s">
        <v>43</v>
      </c>
      <c r="AF53" s="172"/>
      <c r="AG53" s="173"/>
      <c r="AH53" s="171">
        <v>12.5</v>
      </c>
      <c r="AI53" s="172"/>
      <c r="AJ53" s="173"/>
      <c r="AK53" s="174" t="s">
        <v>44</v>
      </c>
      <c r="AL53" s="172"/>
      <c r="AM53" s="173"/>
      <c r="AN53" s="171">
        <v>5</v>
      </c>
      <c r="AO53" s="172"/>
      <c r="AP53" s="173"/>
      <c r="AQ53" s="174" t="s">
        <v>47</v>
      </c>
      <c r="AR53" s="172"/>
      <c r="AS53" s="173"/>
      <c r="AT53" s="171" t="str">
        <f>IF(ISBLANK($E$12),"N/A","")</f>
        <v>N/A</v>
      </c>
      <c r="AU53" s="172"/>
      <c r="AV53" s="173"/>
      <c r="AW53" s="174" t="s">
        <v>48</v>
      </c>
      <c r="AX53" s="172"/>
      <c r="AY53" s="173"/>
      <c r="AZ53" s="171" t="str">
        <f>IF(ISBLANK($E$13),"N/A","")</f>
        <v>N/A</v>
      </c>
      <c r="BA53" s="172"/>
      <c r="BB53" s="173"/>
      <c r="BC53" s="174" t="s">
        <v>49</v>
      </c>
      <c r="BD53" s="172"/>
      <c r="BE53" s="173"/>
      <c r="BF53" s="171" t="str">
        <f>IF(ISBLANK($E$14),"N/A","")</f>
        <v>N/A</v>
      </c>
      <c r="BG53" s="172"/>
      <c r="BH53" s="173"/>
      <c r="BI53" s="174" t="s">
        <v>50</v>
      </c>
      <c r="BJ53" s="172"/>
      <c r="BK53" s="172"/>
      <c r="BL53" s="171" t="str">
        <f>IF(ISBLANK($E$15),"N/A","")</f>
        <v>N/A</v>
      </c>
      <c r="BM53" s="172"/>
      <c r="BN53" s="188"/>
      <c r="BO53" s="41"/>
      <c r="BP53" s="38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</row>
    <row r="54" spans="1:92" ht="24.75" customHeight="1" x14ac:dyDescent="0.3">
      <c r="A54" s="1"/>
      <c r="B54" s="185" t="s">
        <v>90</v>
      </c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7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</row>
    <row r="55" spans="1:92" ht="24.75" customHeight="1" x14ac:dyDescent="0.3">
      <c r="A55" s="1"/>
      <c r="B55" s="15"/>
      <c r="C55" s="16"/>
      <c r="D55" s="201" t="s">
        <v>55</v>
      </c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88"/>
      <c r="P55" s="196"/>
      <c r="Q55" s="172"/>
      <c r="R55" s="173"/>
      <c r="S55" s="212" t="s">
        <v>37</v>
      </c>
      <c r="T55" s="172"/>
      <c r="U55" s="173"/>
      <c r="V55" s="171" t="str">
        <f>IF(ISBLANK($E$8),"N/A",IF(LEN($M$8)&gt;15,"N/A",IF(VALUE(MID($E$8,3,2))&lt;17,"N/A",IF(MID($M$8,7,2)="14","N/A",IF(MID($M$8,7,2)="16","N/A",IF(MID($M$8,4,3)&gt;"149","N/A",IF(MID($M$8,4,3)&lt;="060","N/A","")))))))</f>
        <v>N/A</v>
      </c>
      <c r="W55" s="172"/>
      <c r="X55" s="173"/>
      <c r="Y55" s="174" t="s">
        <v>40</v>
      </c>
      <c r="Z55" s="172"/>
      <c r="AA55" s="173"/>
      <c r="AB55" s="171" t="s">
        <v>56</v>
      </c>
      <c r="AC55" s="172"/>
      <c r="AD55" s="173"/>
      <c r="AE55" s="174" t="s">
        <v>43</v>
      </c>
      <c r="AF55" s="172"/>
      <c r="AG55" s="173"/>
      <c r="AH55" s="171" t="s">
        <v>56</v>
      </c>
      <c r="AI55" s="172"/>
      <c r="AJ55" s="173"/>
      <c r="AK55" s="174" t="s">
        <v>44</v>
      </c>
      <c r="AL55" s="172"/>
      <c r="AM55" s="173"/>
      <c r="AN55" s="171" t="str">
        <f>IF(ISBLANK($E$11),"N/A",IF(LEN($M$11)&gt;15,"N/A",IF(VALUE(MID($E$11,3,2))&lt;17,"N/A",IF(MID($M$11,4,3)&lt;="060","N/A",""))))</f>
        <v>N/A</v>
      </c>
      <c r="AO55" s="172"/>
      <c r="AP55" s="173"/>
      <c r="AQ55" s="174" t="s">
        <v>47</v>
      </c>
      <c r="AR55" s="172"/>
      <c r="AS55" s="173"/>
      <c r="AT55" s="171" t="str">
        <f>IF(ISBLANK($E$12),"N/A",IF(LEN($M$12)&gt;15,"N/A",IF(VALUE(MID($E$12,3,2))&lt;17,"N/A",IF(MID($M$12,4,3)&lt;="060","N/A",""))))</f>
        <v>N/A</v>
      </c>
      <c r="AU55" s="172"/>
      <c r="AV55" s="173"/>
      <c r="AW55" s="174" t="s">
        <v>48</v>
      </c>
      <c r="AX55" s="172"/>
      <c r="AY55" s="173"/>
      <c r="AZ55" s="171" t="str">
        <f>IF(ISBLANK($E$13),"N/A",IF(VALUE(MID($E$13,3,2))&lt;17,"N/A",IF(MID($M$12,4,3)&lt;="060","N/A","")))</f>
        <v>N/A</v>
      </c>
      <c r="BA55" s="172"/>
      <c r="BB55" s="173"/>
      <c r="BC55" s="174" t="s">
        <v>49</v>
      </c>
      <c r="BD55" s="172"/>
      <c r="BE55" s="173"/>
      <c r="BF55" s="171" t="str">
        <f>IF(ISBLANK($E$14),"N/A",IF(VALUE(MID($E$14,3,2))&lt;17,"N/A",IF(MID($M$14,4,3)&lt;="060","N/A","")))</f>
        <v>N/A</v>
      </c>
      <c r="BG55" s="172"/>
      <c r="BH55" s="173"/>
      <c r="BI55" s="174" t="s">
        <v>50</v>
      </c>
      <c r="BJ55" s="172"/>
      <c r="BK55" s="172"/>
      <c r="BL55" s="171" t="str">
        <f>IF(ISBLANK($E$15),"N/A",IF(VALUE(MID($E$15,3,2))&lt;17,"N/A",IF(MID($M$15,4,3)&lt;="060","N/A","")))</f>
        <v>N/A</v>
      </c>
      <c r="BM55" s="172"/>
      <c r="BN55" s="188"/>
      <c r="BO55" s="43"/>
      <c r="BP55" s="38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</row>
    <row r="56" spans="1:92" ht="24.75" customHeight="1" x14ac:dyDescent="0.3">
      <c r="A56" s="1"/>
      <c r="B56" s="214" t="s">
        <v>91</v>
      </c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215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</row>
    <row r="57" spans="1:92" ht="24.75" customHeight="1" x14ac:dyDescent="0.3">
      <c r="A57" s="1"/>
      <c r="B57" s="44"/>
      <c r="C57" s="45"/>
      <c r="D57" s="201" t="s">
        <v>55</v>
      </c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88"/>
      <c r="P57" s="196"/>
      <c r="Q57" s="172"/>
      <c r="R57" s="173"/>
      <c r="S57" s="213" t="s">
        <v>37</v>
      </c>
      <c r="T57" s="172"/>
      <c r="U57" s="172"/>
      <c r="V57" s="171" t="str">
        <f>IF(ISBLANK($E$8),"N/A",IF(LEN($M$8)&gt;15,"N/A",IF(VALUE(MID($E$8,3,2))&lt;17,"N/A",IF(MID($M$8,7,2)="14","N/A",IF(MID($M$8,7,2)="16","N/A",IF(MID($M$8,4,3)&gt;"149","N/A",IF(MID($M$8,4,3)&lt;="060","N/A","")))))))</f>
        <v>N/A</v>
      </c>
      <c r="W57" s="172"/>
      <c r="X57" s="173"/>
      <c r="Y57" s="213" t="s">
        <v>40</v>
      </c>
      <c r="Z57" s="172"/>
      <c r="AA57" s="172"/>
      <c r="AB57" s="171" t="s">
        <v>56</v>
      </c>
      <c r="AC57" s="172"/>
      <c r="AD57" s="173"/>
      <c r="AE57" s="213" t="s">
        <v>43</v>
      </c>
      <c r="AF57" s="172"/>
      <c r="AG57" s="172"/>
      <c r="AH57" s="171" t="s">
        <v>56</v>
      </c>
      <c r="AI57" s="172"/>
      <c r="AJ57" s="173"/>
      <c r="AK57" s="213" t="s">
        <v>44</v>
      </c>
      <c r="AL57" s="172"/>
      <c r="AM57" s="172"/>
      <c r="AN57" s="171" t="str">
        <f>IF(ISBLANK($E$11),"N/A",IF(LEN($M$11)&gt;15,"N/A",IF(VALUE(MID($E$11,3,2))&lt;17,"N/A",IF(MID($M$11,4,3)&lt;="060","N/A",""))))</f>
        <v>N/A</v>
      </c>
      <c r="AO57" s="172"/>
      <c r="AP57" s="173"/>
      <c r="AQ57" s="213" t="s">
        <v>47</v>
      </c>
      <c r="AR57" s="172"/>
      <c r="AS57" s="172"/>
      <c r="AT57" s="171" t="str">
        <f>IF(ISBLANK($E$12),"N/A",IF(LEN($M$12)&gt;15,"N/A",IF(VALUE(MID($E$12,3,2))&lt;17,"N/A",IF(MID($M$12,4,3)&lt;="060","N/A",""))))</f>
        <v>N/A</v>
      </c>
      <c r="AU57" s="172"/>
      <c r="AV57" s="173"/>
      <c r="AW57" s="213" t="s">
        <v>48</v>
      </c>
      <c r="AX57" s="172"/>
      <c r="AY57" s="172"/>
      <c r="AZ57" s="171" t="str">
        <f>IF(ISBLANK($E$13),"N/A",IF(VALUE(MID($E$13,3,2))&lt;17,"N/A",IF(MID($M$12,4,3)&lt;="060","N/A","")))</f>
        <v>N/A</v>
      </c>
      <c r="BA57" s="172"/>
      <c r="BB57" s="173"/>
      <c r="BC57" s="213" t="s">
        <v>49</v>
      </c>
      <c r="BD57" s="172"/>
      <c r="BE57" s="172"/>
      <c r="BF57" s="171" t="str">
        <f>IF(ISBLANK($E$14),"N/A",IF(VALUE(MID($E$14,3,2))&lt;17,"N/A",IF(MID($M$14,4,3)&lt;="060","N/A","")))</f>
        <v>N/A</v>
      </c>
      <c r="BG57" s="172"/>
      <c r="BH57" s="173"/>
      <c r="BI57" s="213" t="s">
        <v>50</v>
      </c>
      <c r="BJ57" s="172"/>
      <c r="BK57" s="172"/>
      <c r="BL57" s="171" t="str">
        <f>IF(ISBLANK($E$15),"N/A",IF(VALUE(MID($E$15,3,2))&lt;17,"N/A",IF(MID($M$15,4,3)&lt;="060","N/A","")))</f>
        <v>N/A</v>
      </c>
      <c r="BM57" s="172"/>
      <c r="BN57" s="188"/>
      <c r="BO57" s="46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</row>
    <row r="58" spans="1:92" ht="24.75" customHeight="1" x14ac:dyDescent="0.3">
      <c r="A58" s="1"/>
      <c r="B58" s="175" t="s">
        <v>92</v>
      </c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7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</row>
    <row r="59" spans="1:92" ht="24.75" customHeight="1" x14ac:dyDescent="0.3">
      <c r="A59" s="1"/>
      <c r="B59" s="184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3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</row>
    <row r="60" spans="1:92" ht="24.75" customHeight="1" x14ac:dyDescent="0.3">
      <c r="A60" s="1"/>
      <c r="B60" s="184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3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</row>
    <row r="61" spans="1:92" ht="24.75" customHeight="1" x14ac:dyDescent="0.3">
      <c r="A61" s="1"/>
      <c r="B61" s="184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3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</row>
    <row r="62" spans="1:92" ht="24.75" customHeight="1" x14ac:dyDescent="0.3">
      <c r="A62" s="1"/>
      <c r="B62" s="184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3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</row>
    <row r="63" spans="1:92" ht="24.75" customHeight="1" x14ac:dyDescent="0.3">
      <c r="A63" s="1"/>
      <c r="B63" s="203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04"/>
      <c r="BN63" s="204"/>
      <c r="BO63" s="205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</row>
    <row r="64" spans="1:92" ht="24.75" customHeight="1" x14ac:dyDescent="0.3">
      <c r="A64" s="1"/>
      <c r="B64" s="206" t="s">
        <v>93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8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</row>
    <row r="65" spans="1:92" ht="24.75" customHeight="1" x14ac:dyDescent="0.3">
      <c r="A65" s="1"/>
      <c r="B65" s="193"/>
      <c r="C65" s="188"/>
      <c r="D65" s="201" t="s">
        <v>55</v>
      </c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88"/>
      <c r="P65" s="196"/>
      <c r="Q65" s="172"/>
      <c r="R65" s="188"/>
      <c r="S65" s="200" t="s">
        <v>37</v>
      </c>
      <c r="T65" s="172"/>
      <c r="U65" s="173"/>
      <c r="V65" s="171" t="str">
        <f>IF(ISBLANK($E$8),"N/A",IF(LEN($M$8)&gt;15,"N/A",IF(MID($M$8,7,2)="14","N/A",IF(MID($M$8,7,2)="16","N/A",IF(MID($M$8,4,3)&gt;"149","N/A",IF(MID($M$8,4,3)&lt;="060","N/A",""))))))</f>
        <v>N/A</v>
      </c>
      <c r="W65" s="172"/>
      <c r="X65" s="173"/>
      <c r="Y65" s="174" t="s">
        <v>40</v>
      </c>
      <c r="Z65" s="172"/>
      <c r="AA65" s="173"/>
      <c r="AB65" s="171" t="s">
        <v>56</v>
      </c>
      <c r="AC65" s="172"/>
      <c r="AD65" s="173"/>
      <c r="AE65" s="174" t="s">
        <v>43</v>
      </c>
      <c r="AF65" s="172"/>
      <c r="AG65" s="173"/>
      <c r="AH65" s="171" t="s">
        <v>56</v>
      </c>
      <c r="AI65" s="172"/>
      <c r="AJ65" s="173"/>
      <c r="AK65" s="174" t="s">
        <v>44</v>
      </c>
      <c r="AL65" s="172"/>
      <c r="AM65" s="173"/>
      <c r="AN65" s="171" t="str">
        <f>IF(ISBLANK($E$11),"N/A",IF(MID($M$11,4,3)&lt;="060","N/A",""))</f>
        <v>N/A</v>
      </c>
      <c r="AO65" s="172"/>
      <c r="AP65" s="173"/>
      <c r="AQ65" s="174" t="s">
        <v>47</v>
      </c>
      <c r="AR65" s="172"/>
      <c r="AS65" s="173"/>
      <c r="AT65" s="171" t="str">
        <f>IF(ISBLANK($E$12),"N/A",IF(MID($M$12,4,3)&lt;="060","N/A",""))</f>
        <v>N/A</v>
      </c>
      <c r="AU65" s="172"/>
      <c r="AV65" s="173"/>
      <c r="AW65" s="174" t="s">
        <v>48</v>
      </c>
      <c r="AX65" s="172"/>
      <c r="AY65" s="173"/>
      <c r="AZ65" s="171" t="str">
        <f>IF(ISBLANK($E$13),"N/A","")</f>
        <v>N/A</v>
      </c>
      <c r="BA65" s="172"/>
      <c r="BB65" s="173"/>
      <c r="BC65" s="174" t="s">
        <v>49</v>
      </c>
      <c r="BD65" s="172"/>
      <c r="BE65" s="173"/>
      <c r="BF65" s="171" t="str">
        <f>IF(ISBLANK($E$14),"N/A","")</f>
        <v>N/A</v>
      </c>
      <c r="BG65" s="172"/>
      <c r="BH65" s="173"/>
      <c r="BI65" s="174" t="s">
        <v>50</v>
      </c>
      <c r="BJ65" s="172"/>
      <c r="BK65" s="172"/>
      <c r="BL65" s="171" t="str">
        <f>IF(ISBLANK($E$15),"N/A","")</f>
        <v>N/A</v>
      </c>
      <c r="BM65" s="172"/>
      <c r="BN65" s="188"/>
      <c r="BO65" s="41"/>
      <c r="BP65" s="38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</row>
    <row r="66" spans="1:92" ht="24.75" customHeight="1" x14ac:dyDescent="0.3">
      <c r="A66" s="1"/>
      <c r="B66" s="209" t="s">
        <v>94</v>
      </c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7"/>
      <c r="BP66" s="38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</row>
    <row r="67" spans="1:92" ht="24.75" customHeight="1" x14ac:dyDescent="0.3">
      <c r="A67" s="1"/>
      <c r="B67" s="193"/>
      <c r="C67" s="172"/>
      <c r="D67" s="210" t="s">
        <v>55</v>
      </c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211"/>
      <c r="P67" s="199"/>
      <c r="Q67" s="172"/>
      <c r="R67" s="188"/>
      <c r="S67" s="200" t="s">
        <v>37</v>
      </c>
      <c r="T67" s="172"/>
      <c r="U67" s="173"/>
      <c r="V67" s="171" t="str">
        <f>IF(ISBLANK($E$8),"N/A",IF(LEN($M$8)&gt;15,"N/A",IF(MID($M$8,7,2)="14","N/A",IF(MID($M$8,7,2)="16","N/A",IF(MID($M$8,4,3)&gt;"149","N/A",IF(MID($M$8,4,3)&lt;="060","N/A",""))))))</f>
        <v>N/A</v>
      </c>
      <c r="W67" s="172"/>
      <c r="X67" s="173"/>
      <c r="Y67" s="174" t="s">
        <v>40</v>
      </c>
      <c r="Z67" s="172"/>
      <c r="AA67" s="173"/>
      <c r="AB67" s="171" t="s">
        <v>56</v>
      </c>
      <c r="AC67" s="172"/>
      <c r="AD67" s="173"/>
      <c r="AE67" s="174" t="s">
        <v>43</v>
      </c>
      <c r="AF67" s="172"/>
      <c r="AG67" s="173"/>
      <c r="AH67" s="171">
        <v>12.5</v>
      </c>
      <c r="AI67" s="172"/>
      <c r="AJ67" s="173"/>
      <c r="AK67" s="174" t="s">
        <v>44</v>
      </c>
      <c r="AL67" s="172"/>
      <c r="AM67" s="173"/>
      <c r="AN67" s="171" t="str">
        <f>IF(ISBLANK($E$11),"N/A",IF(MID($M$11,4,3)&lt;="060","N/A",""))</f>
        <v>N/A</v>
      </c>
      <c r="AO67" s="172"/>
      <c r="AP67" s="173"/>
      <c r="AQ67" s="174" t="s">
        <v>47</v>
      </c>
      <c r="AR67" s="172"/>
      <c r="AS67" s="173"/>
      <c r="AT67" s="171" t="str">
        <f>IF(ISBLANK($E$12),"N/A",IF(MID($M$12,4,3)&lt;="060","N/A",""))</f>
        <v>N/A</v>
      </c>
      <c r="AU67" s="172"/>
      <c r="AV67" s="173"/>
      <c r="AW67" s="174" t="s">
        <v>48</v>
      </c>
      <c r="AX67" s="172"/>
      <c r="AY67" s="173"/>
      <c r="AZ67" s="171" t="str">
        <f>IF(ISBLANK($E$13),"N/A","")</f>
        <v>N/A</v>
      </c>
      <c r="BA67" s="172"/>
      <c r="BB67" s="173"/>
      <c r="BC67" s="174" t="s">
        <v>49</v>
      </c>
      <c r="BD67" s="172"/>
      <c r="BE67" s="173"/>
      <c r="BF67" s="171" t="str">
        <f>IF(ISBLANK($E$14),"N/A","")</f>
        <v>N/A</v>
      </c>
      <c r="BG67" s="172"/>
      <c r="BH67" s="173"/>
      <c r="BI67" s="174" t="s">
        <v>50</v>
      </c>
      <c r="BJ67" s="172"/>
      <c r="BK67" s="172"/>
      <c r="BL67" s="171" t="str">
        <f>IF(ISBLANK($E$15),"N/A","")</f>
        <v>N/A</v>
      </c>
      <c r="BM67" s="172"/>
      <c r="BN67" s="188"/>
      <c r="BO67" s="47"/>
      <c r="BP67" s="38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</row>
    <row r="68" spans="1:92" ht="24.75" customHeight="1" x14ac:dyDescent="0.3">
      <c r="A68" s="1"/>
      <c r="B68" s="185" t="s">
        <v>95</v>
      </c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7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</row>
    <row r="69" spans="1:92" ht="24.75" customHeight="1" x14ac:dyDescent="0.3">
      <c r="A69" s="1"/>
      <c r="B69" s="194"/>
      <c r="C69" s="188"/>
      <c r="D69" s="195" t="s">
        <v>96</v>
      </c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88"/>
      <c r="P69" s="196"/>
      <c r="Q69" s="172"/>
      <c r="R69" s="188"/>
      <c r="S69" s="197" t="s">
        <v>37</v>
      </c>
      <c r="T69" s="190"/>
      <c r="U69" s="191"/>
      <c r="V69" s="171" t="str">
        <f>IF(ISBLANK($E$8),"N/A",IF(LEN($M$8)&gt;15,"N/A",IF(MID($M$8,7,2)="14","N/A",IF(MID($M$8,7,2)="16","N/A",IF(MID($M$8,4,3)&gt;"149","N/A",IF(MID($M$8,4,3)&lt;="060","N/A",""))))))</f>
        <v>N/A</v>
      </c>
      <c r="W69" s="172"/>
      <c r="X69" s="173"/>
      <c r="Y69" s="189" t="s">
        <v>40</v>
      </c>
      <c r="Z69" s="190"/>
      <c r="AA69" s="191"/>
      <c r="AB69" s="171" t="s">
        <v>97</v>
      </c>
      <c r="AC69" s="172"/>
      <c r="AD69" s="173"/>
      <c r="AE69" s="189" t="s">
        <v>43</v>
      </c>
      <c r="AF69" s="190"/>
      <c r="AG69" s="191"/>
      <c r="AH69" s="171" t="s">
        <v>98</v>
      </c>
      <c r="AI69" s="172"/>
      <c r="AJ69" s="173"/>
      <c r="AK69" s="189" t="s">
        <v>44</v>
      </c>
      <c r="AL69" s="190"/>
      <c r="AM69" s="191"/>
      <c r="AN69" s="171" t="str">
        <f>IF(ISBLANK($E$11),"N/A",IF(MID($M$11,4,3)&lt;="060","N/A",""))</f>
        <v>N/A</v>
      </c>
      <c r="AO69" s="172"/>
      <c r="AP69" s="173"/>
      <c r="AQ69" s="174" t="s">
        <v>47</v>
      </c>
      <c r="AR69" s="172"/>
      <c r="AS69" s="173"/>
      <c r="AT69" s="171" t="str">
        <f>IF(ISBLANK($E$12),"N/A",IF(MID($M$12,4,3)&lt;="060","N/A",""))</f>
        <v>N/A</v>
      </c>
      <c r="AU69" s="172"/>
      <c r="AV69" s="173"/>
      <c r="AW69" s="174" t="s">
        <v>48</v>
      </c>
      <c r="AX69" s="172"/>
      <c r="AY69" s="173"/>
      <c r="AZ69" s="171" t="str">
        <f>IF(ISBLANK($E$13),"N/A","")</f>
        <v>N/A</v>
      </c>
      <c r="BA69" s="172"/>
      <c r="BB69" s="173"/>
      <c r="BC69" s="174" t="s">
        <v>49</v>
      </c>
      <c r="BD69" s="172"/>
      <c r="BE69" s="173"/>
      <c r="BF69" s="171" t="str">
        <f>IF(ISBLANK($E$14),"N/A","")</f>
        <v>N/A</v>
      </c>
      <c r="BG69" s="172"/>
      <c r="BH69" s="173"/>
      <c r="BI69" s="174" t="s">
        <v>50</v>
      </c>
      <c r="BJ69" s="172"/>
      <c r="BK69" s="172"/>
      <c r="BL69" s="171" t="str">
        <f>IF(ISBLANK($E$15),"N/A","")</f>
        <v>N/A</v>
      </c>
      <c r="BM69" s="172"/>
      <c r="BN69" s="188"/>
      <c r="BO69" s="11"/>
      <c r="BP69" s="1"/>
      <c r="BQ69" s="36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</row>
    <row r="70" spans="1:92" ht="24.75" customHeight="1" x14ac:dyDescent="0.3">
      <c r="A70" s="1"/>
      <c r="B70" s="192" t="s">
        <v>99</v>
      </c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</row>
    <row r="71" spans="1:92" ht="24.75" customHeight="1" x14ac:dyDescent="0.3">
      <c r="A71" s="1"/>
      <c r="B71" s="193"/>
      <c r="C71" s="188"/>
      <c r="D71" s="201" t="s">
        <v>55</v>
      </c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88"/>
      <c r="P71" s="196"/>
      <c r="Q71" s="172"/>
      <c r="R71" s="188"/>
      <c r="S71" s="200" t="s">
        <v>37</v>
      </c>
      <c r="T71" s="172"/>
      <c r="U71" s="173"/>
      <c r="V71" s="171" t="str">
        <f>IF(ISBLANK($E$8),"N/A",IF(MID($M$8,7,2)="14","N/A",IF(MID($M$8,7,2)="16","N/A",IF(MID($M$8,7,2)&lt;"14","",IF(MID($M$8,4,3)&gt;"149","N/A","")))))</f>
        <v>N/A</v>
      </c>
      <c r="W71" s="172"/>
      <c r="X71" s="173"/>
      <c r="Y71" s="174" t="s">
        <v>40</v>
      </c>
      <c r="Z71" s="172"/>
      <c r="AA71" s="173"/>
      <c r="AB71" s="171" t="s">
        <v>56</v>
      </c>
      <c r="AC71" s="172"/>
      <c r="AD71" s="173"/>
      <c r="AE71" s="174" t="s">
        <v>43</v>
      </c>
      <c r="AF71" s="172"/>
      <c r="AG71" s="173"/>
      <c r="AH71" s="171" t="s">
        <v>56</v>
      </c>
      <c r="AI71" s="172"/>
      <c r="AJ71" s="173"/>
      <c r="AK71" s="174" t="s">
        <v>44</v>
      </c>
      <c r="AL71" s="172"/>
      <c r="AM71" s="173"/>
      <c r="AN71" s="171" t="s">
        <v>56</v>
      </c>
      <c r="AO71" s="172"/>
      <c r="AP71" s="173"/>
      <c r="AQ71" s="174" t="s">
        <v>47</v>
      </c>
      <c r="AR71" s="172"/>
      <c r="AS71" s="173"/>
      <c r="AT71" s="171" t="str">
        <f>IF(ISBLANK($E$12),"N/A","")</f>
        <v>N/A</v>
      </c>
      <c r="AU71" s="172"/>
      <c r="AV71" s="173"/>
      <c r="AW71" s="174" t="s">
        <v>48</v>
      </c>
      <c r="AX71" s="172"/>
      <c r="AY71" s="173"/>
      <c r="AZ71" s="171" t="str">
        <f>IF(ISBLANK($E$13),"N/A","")</f>
        <v>N/A</v>
      </c>
      <c r="BA71" s="172"/>
      <c r="BB71" s="173"/>
      <c r="BC71" s="174" t="s">
        <v>49</v>
      </c>
      <c r="BD71" s="172"/>
      <c r="BE71" s="173"/>
      <c r="BF71" s="171" t="str">
        <f>IF(ISBLANK($E$14),"N/A","")</f>
        <v>N/A</v>
      </c>
      <c r="BG71" s="172"/>
      <c r="BH71" s="173"/>
      <c r="BI71" s="174" t="s">
        <v>50</v>
      </c>
      <c r="BJ71" s="172"/>
      <c r="BK71" s="172"/>
      <c r="BL71" s="171" t="str">
        <f>IF(ISBLANK($E$15),"N/A","")</f>
        <v>N/A</v>
      </c>
      <c r="BM71" s="172"/>
      <c r="BN71" s="188"/>
      <c r="BO71" s="41"/>
      <c r="BP71" s="38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</row>
    <row r="72" spans="1:92" ht="24.75" customHeight="1" x14ac:dyDescent="0.3">
      <c r="A72" s="1"/>
      <c r="B72" s="185" t="s">
        <v>100</v>
      </c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7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</row>
    <row r="73" spans="1:92" ht="24.75" customHeight="1" x14ac:dyDescent="0.3">
      <c r="A73" s="1"/>
      <c r="B73" s="193"/>
      <c r="C73" s="188"/>
      <c r="D73" s="202" t="s">
        <v>63</v>
      </c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88"/>
      <c r="P73" s="196"/>
      <c r="Q73" s="172"/>
      <c r="R73" s="188"/>
      <c r="S73" s="200" t="s">
        <v>37</v>
      </c>
      <c r="T73" s="172"/>
      <c r="U73" s="173"/>
      <c r="V73" s="171" t="str">
        <f>IF(ISBLANK($E$8),"N/A",IF(MID($M$8,7,2)="14","N/A",IF(MID($M$8,7,2)="16","N/A",IF(MID($M$8,4,3)&gt;"149","N/A",""))))</f>
        <v>N/A</v>
      </c>
      <c r="W73" s="172"/>
      <c r="X73" s="173"/>
      <c r="Y73" s="174" t="s">
        <v>40</v>
      </c>
      <c r="Z73" s="172"/>
      <c r="AA73" s="173"/>
      <c r="AB73" s="171" t="s">
        <v>56</v>
      </c>
      <c r="AC73" s="172"/>
      <c r="AD73" s="173"/>
      <c r="AE73" s="174" t="s">
        <v>43</v>
      </c>
      <c r="AF73" s="172"/>
      <c r="AG73" s="173"/>
      <c r="AH73" s="171" t="s">
        <v>56</v>
      </c>
      <c r="AI73" s="172"/>
      <c r="AJ73" s="173"/>
      <c r="AK73" s="174" t="s">
        <v>44</v>
      </c>
      <c r="AL73" s="172"/>
      <c r="AM73" s="173"/>
      <c r="AN73" s="171" t="s">
        <v>56</v>
      </c>
      <c r="AO73" s="172"/>
      <c r="AP73" s="173"/>
      <c r="AQ73" s="174" t="s">
        <v>47</v>
      </c>
      <c r="AR73" s="172"/>
      <c r="AS73" s="173"/>
      <c r="AT73" s="171" t="str">
        <f>IF(ISBLANK($E$12),"N/A","")</f>
        <v>N/A</v>
      </c>
      <c r="AU73" s="172"/>
      <c r="AV73" s="173"/>
      <c r="AW73" s="174" t="s">
        <v>48</v>
      </c>
      <c r="AX73" s="172"/>
      <c r="AY73" s="173"/>
      <c r="AZ73" s="171" t="str">
        <f>IF(ISBLANK($E$13),"N/A","")</f>
        <v>N/A</v>
      </c>
      <c r="BA73" s="172"/>
      <c r="BB73" s="173"/>
      <c r="BC73" s="174" t="s">
        <v>49</v>
      </c>
      <c r="BD73" s="172"/>
      <c r="BE73" s="173"/>
      <c r="BF73" s="171" t="str">
        <f>IF(ISBLANK($E$14),"N/A","")</f>
        <v>N/A</v>
      </c>
      <c r="BG73" s="172"/>
      <c r="BH73" s="173"/>
      <c r="BI73" s="174" t="s">
        <v>50</v>
      </c>
      <c r="BJ73" s="172"/>
      <c r="BK73" s="172"/>
      <c r="BL73" s="171" t="str">
        <f>IF(ISBLANK($E$15),"N/A","")</f>
        <v>N/A</v>
      </c>
      <c r="BM73" s="172"/>
      <c r="BN73" s="188"/>
      <c r="BO73" s="41"/>
      <c r="BP73" s="1"/>
      <c r="BQ73" s="36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</row>
    <row r="74" spans="1:92" ht="24.75" customHeight="1" x14ac:dyDescent="0.3">
      <c r="A74" s="1"/>
      <c r="B74" s="185" t="s">
        <v>101</v>
      </c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</row>
    <row r="75" spans="1:92" ht="24.75" customHeight="1" x14ac:dyDescent="0.3">
      <c r="A75" s="1"/>
      <c r="B75" s="193"/>
      <c r="C75" s="188"/>
      <c r="D75" s="201" t="s">
        <v>55</v>
      </c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88"/>
      <c r="P75" s="196"/>
      <c r="Q75" s="172"/>
      <c r="R75" s="188"/>
      <c r="S75" s="200" t="s">
        <v>37</v>
      </c>
      <c r="T75" s="172"/>
      <c r="U75" s="173"/>
      <c r="V75" s="171" t="str">
        <f>IF(ISBLANK($E$8),"N/A",IF(MID($M$8,7,2)="14","N/A",IF(MID($M$8,7,2)="16","N/A",IF(MID($M$8,4,3)&gt;"149","N/A",""))))</f>
        <v>N/A</v>
      </c>
      <c r="W75" s="172"/>
      <c r="X75" s="173"/>
      <c r="Y75" s="174" t="s">
        <v>40</v>
      </c>
      <c r="Z75" s="172"/>
      <c r="AA75" s="173"/>
      <c r="AB75" s="171" t="s">
        <v>56</v>
      </c>
      <c r="AC75" s="172"/>
      <c r="AD75" s="173"/>
      <c r="AE75" s="174" t="s">
        <v>43</v>
      </c>
      <c r="AF75" s="172"/>
      <c r="AG75" s="173"/>
      <c r="AH75" s="171" t="s">
        <v>56</v>
      </c>
      <c r="AI75" s="172"/>
      <c r="AJ75" s="173"/>
      <c r="AK75" s="174" t="s">
        <v>44</v>
      </c>
      <c r="AL75" s="172"/>
      <c r="AM75" s="173"/>
      <c r="AN75" s="171" t="s">
        <v>56</v>
      </c>
      <c r="AO75" s="172"/>
      <c r="AP75" s="173"/>
      <c r="AQ75" s="174" t="s">
        <v>47</v>
      </c>
      <c r="AR75" s="172"/>
      <c r="AS75" s="173"/>
      <c r="AT75" s="171" t="str">
        <f>IF(ISBLANK($E$12),"N/A","")</f>
        <v>N/A</v>
      </c>
      <c r="AU75" s="172"/>
      <c r="AV75" s="173"/>
      <c r="AW75" s="174" t="s">
        <v>48</v>
      </c>
      <c r="AX75" s="172"/>
      <c r="AY75" s="173"/>
      <c r="AZ75" s="171" t="str">
        <f>IF(ISBLANK($E$13),"N/A","")</f>
        <v>N/A</v>
      </c>
      <c r="BA75" s="172"/>
      <c r="BB75" s="173"/>
      <c r="BC75" s="174" t="s">
        <v>49</v>
      </c>
      <c r="BD75" s="172"/>
      <c r="BE75" s="173"/>
      <c r="BF75" s="171" t="str">
        <f>IF(ISBLANK($E$14),"N/A","")</f>
        <v>N/A</v>
      </c>
      <c r="BG75" s="172"/>
      <c r="BH75" s="173"/>
      <c r="BI75" s="174" t="s">
        <v>50</v>
      </c>
      <c r="BJ75" s="172"/>
      <c r="BK75" s="172"/>
      <c r="BL75" s="171" t="str">
        <f>IF(ISBLANK($E$15),"N/A","")</f>
        <v>N/A</v>
      </c>
      <c r="BM75" s="172"/>
      <c r="BN75" s="188"/>
      <c r="BO75" s="41"/>
      <c r="BP75" s="1"/>
      <c r="BQ75" s="36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</row>
    <row r="76" spans="1:92" ht="24.75" customHeight="1" x14ac:dyDescent="0.3">
      <c r="A76" s="1"/>
      <c r="B76" s="185" t="s">
        <v>102</v>
      </c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7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</row>
    <row r="77" spans="1:92" ht="24.75" customHeight="1" x14ac:dyDescent="0.3">
      <c r="A77" s="1"/>
      <c r="B77" s="194"/>
      <c r="C77" s="188"/>
      <c r="D77" s="198" t="s">
        <v>103</v>
      </c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88"/>
      <c r="P77" s="199"/>
      <c r="Q77" s="172"/>
      <c r="R77" s="188"/>
      <c r="S77" s="200" t="s">
        <v>37</v>
      </c>
      <c r="T77" s="172"/>
      <c r="U77" s="173"/>
      <c r="V77" s="171" t="str">
        <f>IF(ISBLANK($E$8),"N/A",IF(LEN($M$8)&gt;15,"N/A",IF(MID($M$8,4,3)&lt;="072","N/A",IF(MID($M$8,4,3)&gt;="180","N/A",IF(MID($M$8,7,2)="14","N/A",IF(MID($M$8,7,2)="16","N/A",IF(MID($M$8,4,3)&gt;"149","N/A","")))))))</f>
        <v>N/A</v>
      </c>
      <c r="W77" s="172"/>
      <c r="X77" s="173"/>
      <c r="Y77" s="174" t="s">
        <v>40</v>
      </c>
      <c r="Z77" s="172"/>
      <c r="AA77" s="173"/>
      <c r="AB77" s="171" t="s">
        <v>56</v>
      </c>
      <c r="AC77" s="172"/>
      <c r="AD77" s="173"/>
      <c r="AE77" s="174" t="s">
        <v>43</v>
      </c>
      <c r="AF77" s="172"/>
      <c r="AG77" s="173"/>
      <c r="AH77" s="171" t="s">
        <v>56</v>
      </c>
      <c r="AI77" s="172"/>
      <c r="AJ77" s="173"/>
      <c r="AK77" s="174" t="s">
        <v>44</v>
      </c>
      <c r="AL77" s="172"/>
      <c r="AM77" s="173"/>
      <c r="AN77" s="171" t="str">
        <f>IF(ISBLANK($E$11),"N/A",IF(LEN($M$11)&gt;15,"N/A",IF(MID($M$11,4,3)&lt;="072","N/A",IF(MID($M$11,4,3)&gt;"150","N/A",""))))</f>
        <v>N/A</v>
      </c>
      <c r="AO77" s="172"/>
      <c r="AP77" s="173"/>
      <c r="AQ77" s="174" t="s">
        <v>47</v>
      </c>
      <c r="AR77" s="172"/>
      <c r="AS77" s="173"/>
      <c r="AT77" s="171" t="str">
        <f>IF(ISBLANK($E$12),"N/A",IF(LEN($M$12)&gt;15,"N/A",IF(MID($M$12,4,3)&lt;="072","N/A",IF(MID($M$12,4,3)&gt;"150","N/A",""))))</f>
        <v>N/A</v>
      </c>
      <c r="AU77" s="172"/>
      <c r="AV77" s="173"/>
      <c r="AW77" s="174" t="s">
        <v>48</v>
      </c>
      <c r="AX77" s="172"/>
      <c r="AY77" s="173"/>
      <c r="AZ77" s="171" t="str">
        <f>IF(ISBLANK($E$13),"N/A",IF(MID($M$13,4,3)&lt;="072","N/A",IF(MID($M$13,4,3)&gt;"150","N/A","")))</f>
        <v>N/A</v>
      </c>
      <c r="BA77" s="172"/>
      <c r="BB77" s="173"/>
      <c r="BC77" s="174" t="s">
        <v>49</v>
      </c>
      <c r="BD77" s="172"/>
      <c r="BE77" s="173"/>
      <c r="BF77" s="171" t="str">
        <f>IF(ISBLANK($E$14),"N/A",IF(MID($M$14,4,3)&lt;="072","N/A",IF(MID($M$14,4,3)&gt;"150","N/A","")))</f>
        <v>N/A</v>
      </c>
      <c r="BG77" s="172"/>
      <c r="BH77" s="173"/>
      <c r="BI77" s="174" t="s">
        <v>50</v>
      </c>
      <c r="BJ77" s="172"/>
      <c r="BK77" s="172"/>
      <c r="BL77" s="171" t="str">
        <f>IF(ISBLANK($E$15),"N/A",IF(MID($M$15,4,3)&lt;="072","N/A",IF(MID($M$15,4,3)&gt;"150","N/A","")))</f>
        <v>N/A</v>
      </c>
      <c r="BM77" s="172"/>
      <c r="BN77" s="188"/>
      <c r="BO77" s="41"/>
      <c r="BP77" s="1"/>
      <c r="BQ77" s="36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</row>
    <row r="78" spans="1:92" ht="24.75" customHeight="1" x14ac:dyDescent="0.3">
      <c r="A78" s="1"/>
      <c r="B78" s="185" t="s">
        <v>104</v>
      </c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7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</row>
    <row r="79" spans="1:92" ht="24.75" customHeight="1" x14ac:dyDescent="0.3">
      <c r="A79" s="1"/>
      <c r="B79" s="194"/>
      <c r="C79" s="188"/>
      <c r="D79" s="198" t="s">
        <v>103</v>
      </c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88"/>
      <c r="P79" s="199"/>
      <c r="Q79" s="172"/>
      <c r="R79" s="188"/>
      <c r="S79" s="200" t="s">
        <v>37</v>
      </c>
      <c r="T79" s="172"/>
      <c r="U79" s="173"/>
      <c r="V79" s="171" t="str">
        <f>IF(ISBLANK($E$8),"N/A",IF(MID($M$8,7,2)="14","N/A",IF(MID($M$8,7,2)="16","N/A",IF(MID($M$8,4,3)&gt;"149","N/A",""))))</f>
        <v>N/A</v>
      </c>
      <c r="W79" s="172"/>
      <c r="X79" s="173"/>
      <c r="Y79" s="174" t="s">
        <v>40</v>
      </c>
      <c r="Z79" s="172"/>
      <c r="AA79" s="173"/>
      <c r="AB79" s="171" t="s">
        <v>56</v>
      </c>
      <c r="AC79" s="172"/>
      <c r="AD79" s="173"/>
      <c r="AE79" s="174" t="s">
        <v>43</v>
      </c>
      <c r="AF79" s="172"/>
      <c r="AG79" s="173"/>
      <c r="AH79" s="171" t="s">
        <v>56</v>
      </c>
      <c r="AI79" s="172"/>
      <c r="AJ79" s="173"/>
      <c r="AK79" s="174" t="s">
        <v>44</v>
      </c>
      <c r="AL79" s="172"/>
      <c r="AM79" s="173"/>
      <c r="AN79" s="171" t="s">
        <v>56</v>
      </c>
      <c r="AO79" s="172"/>
      <c r="AP79" s="173"/>
      <c r="AQ79" s="174" t="s">
        <v>47</v>
      </c>
      <c r="AR79" s="172"/>
      <c r="AS79" s="173"/>
      <c r="AT79" s="171" t="str">
        <f>IF(ISBLANK($E$12),"N/A","")</f>
        <v>N/A</v>
      </c>
      <c r="AU79" s="172"/>
      <c r="AV79" s="173"/>
      <c r="AW79" s="174" t="s">
        <v>48</v>
      </c>
      <c r="AX79" s="172"/>
      <c r="AY79" s="173"/>
      <c r="AZ79" s="171" t="str">
        <f>IF(ISBLANK($E$13),"N/A","")</f>
        <v>N/A</v>
      </c>
      <c r="BA79" s="172"/>
      <c r="BB79" s="173"/>
      <c r="BC79" s="174" t="s">
        <v>49</v>
      </c>
      <c r="BD79" s="172"/>
      <c r="BE79" s="173"/>
      <c r="BF79" s="171" t="str">
        <f>IF(ISBLANK($E$14),"N/A","")</f>
        <v>N/A</v>
      </c>
      <c r="BG79" s="172"/>
      <c r="BH79" s="173"/>
      <c r="BI79" s="174" t="s">
        <v>50</v>
      </c>
      <c r="BJ79" s="172"/>
      <c r="BK79" s="172"/>
      <c r="BL79" s="171" t="str">
        <f>IF(ISBLANK($E$15),"N/A","")</f>
        <v>N/A</v>
      </c>
      <c r="BM79" s="172"/>
      <c r="BN79" s="188"/>
      <c r="BO79" s="43"/>
      <c r="BP79" s="1"/>
      <c r="BQ79" s="36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</row>
    <row r="80" spans="1:92" ht="24.75" customHeight="1" x14ac:dyDescent="0.3">
      <c r="A80" s="1"/>
      <c r="B80" s="175" t="s">
        <v>105</v>
      </c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7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</row>
    <row r="81" spans="1:92" ht="24.75" customHeight="1" x14ac:dyDescent="0.3">
      <c r="A81" s="1"/>
      <c r="B81" s="178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80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</row>
    <row r="82" spans="1:92" ht="24.75" customHeight="1" x14ac:dyDescent="0.3">
      <c r="A82" s="1"/>
      <c r="B82" s="181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3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</row>
    <row r="83" spans="1:92" ht="24.75" customHeight="1" x14ac:dyDescent="0.3">
      <c r="A83" s="1"/>
      <c r="B83" s="184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3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</row>
    <row r="84" spans="1:92" ht="24.75" customHeight="1" x14ac:dyDescent="0.3">
      <c r="A84" s="1"/>
      <c r="B84" s="184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3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</row>
    <row r="85" spans="1:92" ht="24.75" customHeight="1" x14ac:dyDescent="0.3">
      <c r="A85" s="1"/>
      <c r="B85" s="203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5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</row>
    <row r="86" spans="1:92" ht="24.75" customHeight="1" x14ac:dyDescent="0.3">
      <c r="A86" s="1"/>
      <c r="B86" s="206" t="s">
        <v>106</v>
      </c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  <c r="BI86" s="207"/>
      <c r="BJ86" s="207"/>
      <c r="BK86" s="207"/>
      <c r="BL86" s="207"/>
      <c r="BM86" s="207"/>
      <c r="BN86" s="207"/>
      <c r="BO86" s="208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</row>
    <row r="87" spans="1:92" ht="24.75" customHeight="1" x14ac:dyDescent="0.3">
      <c r="A87" s="1"/>
      <c r="B87" s="193"/>
      <c r="C87" s="188"/>
      <c r="D87" s="198" t="s">
        <v>103</v>
      </c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88"/>
      <c r="P87" s="199"/>
      <c r="Q87" s="172"/>
      <c r="R87" s="188"/>
      <c r="S87" s="200" t="s">
        <v>37</v>
      </c>
      <c r="T87" s="172"/>
      <c r="U87" s="173"/>
      <c r="V87" s="171" t="str">
        <f>IF(ISBLANK($E$8),"N/A",IF(MID($M$8,7,2)="14","N/A",IF(MID($M$8,7,2)="16","N/A",IF(MID($M$8,4,3)&gt;"149","N/A",""))))</f>
        <v>N/A</v>
      </c>
      <c r="W87" s="172"/>
      <c r="X87" s="173"/>
      <c r="Y87" s="174" t="s">
        <v>40</v>
      </c>
      <c r="Z87" s="172"/>
      <c r="AA87" s="173"/>
      <c r="AB87" s="171" t="s">
        <v>56</v>
      </c>
      <c r="AC87" s="172"/>
      <c r="AD87" s="173"/>
      <c r="AE87" s="174" t="s">
        <v>43</v>
      </c>
      <c r="AF87" s="172"/>
      <c r="AG87" s="173"/>
      <c r="AH87" s="171" t="s">
        <v>56</v>
      </c>
      <c r="AI87" s="172"/>
      <c r="AJ87" s="173"/>
      <c r="AK87" s="174" t="s">
        <v>44</v>
      </c>
      <c r="AL87" s="172"/>
      <c r="AM87" s="173"/>
      <c r="AN87" s="171" t="s">
        <v>56</v>
      </c>
      <c r="AO87" s="172"/>
      <c r="AP87" s="173"/>
      <c r="AQ87" s="174" t="s">
        <v>47</v>
      </c>
      <c r="AR87" s="172"/>
      <c r="AS87" s="173"/>
      <c r="AT87" s="171" t="str">
        <f>IF(ISBLANK($E$12),"N/A","")</f>
        <v>N/A</v>
      </c>
      <c r="AU87" s="172"/>
      <c r="AV87" s="173"/>
      <c r="AW87" s="174" t="s">
        <v>48</v>
      </c>
      <c r="AX87" s="172"/>
      <c r="AY87" s="173"/>
      <c r="AZ87" s="171" t="str">
        <f>IF(ISBLANK($E$13),"N/A","")</f>
        <v>N/A</v>
      </c>
      <c r="BA87" s="172"/>
      <c r="BB87" s="173"/>
      <c r="BC87" s="174" t="s">
        <v>49</v>
      </c>
      <c r="BD87" s="172"/>
      <c r="BE87" s="173"/>
      <c r="BF87" s="171" t="str">
        <f>IF(ISBLANK($E$14),"N/A","")</f>
        <v>N/A</v>
      </c>
      <c r="BG87" s="172"/>
      <c r="BH87" s="173"/>
      <c r="BI87" s="174" t="s">
        <v>50</v>
      </c>
      <c r="BJ87" s="172"/>
      <c r="BK87" s="172"/>
      <c r="BL87" s="171" t="str">
        <f>IF(ISBLANK($E$15),"N/A","")</f>
        <v>N/A</v>
      </c>
      <c r="BM87" s="172"/>
      <c r="BN87" s="188"/>
      <c r="BO87" s="41"/>
      <c r="BP87" s="1"/>
      <c r="BQ87" s="36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</row>
    <row r="88" spans="1:92" ht="24.75" customHeight="1" x14ac:dyDescent="0.3">
      <c r="A88" s="1"/>
      <c r="B88" s="185" t="s">
        <v>107</v>
      </c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7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</row>
    <row r="89" spans="1:92" ht="24.75" customHeight="1" x14ac:dyDescent="0.3">
      <c r="A89" s="1"/>
      <c r="B89" s="193"/>
      <c r="C89" s="188"/>
      <c r="D89" s="198" t="s">
        <v>103</v>
      </c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88"/>
      <c r="P89" s="199"/>
      <c r="Q89" s="172"/>
      <c r="R89" s="188"/>
      <c r="S89" s="200" t="s">
        <v>37</v>
      </c>
      <c r="T89" s="172"/>
      <c r="U89" s="173"/>
      <c r="V89" s="171" t="str">
        <f>IF(ISBLANK($E$8),"N/A",IF(MID($M$8,7,2)="14","N/A",IF(MID($M$8,7,2)="16","N/A",IF(MID($M$8,4,3)&gt;"149","N/A",""))))</f>
        <v>N/A</v>
      </c>
      <c r="W89" s="172"/>
      <c r="X89" s="173"/>
      <c r="Y89" s="174" t="s">
        <v>40</v>
      </c>
      <c r="Z89" s="172"/>
      <c r="AA89" s="173"/>
      <c r="AB89" s="171" t="s">
        <v>56</v>
      </c>
      <c r="AC89" s="172"/>
      <c r="AD89" s="173"/>
      <c r="AE89" s="174" t="s">
        <v>43</v>
      </c>
      <c r="AF89" s="172"/>
      <c r="AG89" s="173"/>
      <c r="AH89" s="171" t="s">
        <v>56</v>
      </c>
      <c r="AI89" s="172"/>
      <c r="AJ89" s="173"/>
      <c r="AK89" s="174" t="s">
        <v>44</v>
      </c>
      <c r="AL89" s="172"/>
      <c r="AM89" s="173"/>
      <c r="AN89" s="171" t="s">
        <v>56</v>
      </c>
      <c r="AO89" s="172"/>
      <c r="AP89" s="173"/>
      <c r="AQ89" s="174" t="s">
        <v>47</v>
      </c>
      <c r="AR89" s="172"/>
      <c r="AS89" s="173"/>
      <c r="AT89" s="171" t="str">
        <f>IF(ISBLANK($E$12),"N/A","")</f>
        <v>N/A</v>
      </c>
      <c r="AU89" s="172"/>
      <c r="AV89" s="173"/>
      <c r="AW89" s="174" t="s">
        <v>48</v>
      </c>
      <c r="AX89" s="172"/>
      <c r="AY89" s="173"/>
      <c r="AZ89" s="171" t="str">
        <f>IF(ISBLANK($E$13),"N/A","")</f>
        <v>N/A</v>
      </c>
      <c r="BA89" s="172"/>
      <c r="BB89" s="173"/>
      <c r="BC89" s="174" t="s">
        <v>49</v>
      </c>
      <c r="BD89" s="172"/>
      <c r="BE89" s="173"/>
      <c r="BF89" s="171" t="str">
        <f>IF(ISBLANK($E$14),"N/A","")</f>
        <v>N/A</v>
      </c>
      <c r="BG89" s="172"/>
      <c r="BH89" s="173"/>
      <c r="BI89" s="174" t="s">
        <v>50</v>
      </c>
      <c r="BJ89" s="172"/>
      <c r="BK89" s="172"/>
      <c r="BL89" s="171" t="str">
        <f>IF(ISBLANK($E$15),"N/A","")</f>
        <v>N/A</v>
      </c>
      <c r="BM89" s="172"/>
      <c r="BN89" s="188"/>
      <c r="BO89" s="41"/>
      <c r="BP89" s="1"/>
      <c r="BQ89" s="36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</row>
    <row r="90" spans="1:92" ht="24.75" customHeight="1" x14ac:dyDescent="0.3">
      <c r="A90" s="1"/>
      <c r="B90" s="185" t="s">
        <v>108</v>
      </c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7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</row>
    <row r="91" spans="1:92" ht="24.75" customHeight="1" x14ac:dyDescent="0.3">
      <c r="A91" s="1"/>
      <c r="B91" s="193"/>
      <c r="C91" s="188"/>
      <c r="D91" s="195" t="s">
        <v>96</v>
      </c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88"/>
      <c r="P91" s="199"/>
      <c r="Q91" s="172"/>
      <c r="R91" s="188"/>
      <c r="S91" s="200" t="s">
        <v>37</v>
      </c>
      <c r="T91" s="172"/>
      <c r="U91" s="173"/>
      <c r="V91" s="171" t="str">
        <f>IF(ISBLANK($E$8),"N/A",IF(MID($M$8,7,2)="14","N/A",IF(MID($M$8,7,2)="16","N/A",IF(MID($M$8,4,3)&gt;"149","N/A",""))))</f>
        <v>N/A</v>
      </c>
      <c r="W91" s="172"/>
      <c r="X91" s="173"/>
      <c r="Y91" s="174" t="s">
        <v>40</v>
      </c>
      <c r="Z91" s="172"/>
      <c r="AA91" s="173"/>
      <c r="AB91" s="171" t="s">
        <v>56</v>
      </c>
      <c r="AC91" s="172"/>
      <c r="AD91" s="173"/>
      <c r="AE91" s="174" t="s">
        <v>43</v>
      </c>
      <c r="AF91" s="172"/>
      <c r="AG91" s="173"/>
      <c r="AH91" s="171" t="s">
        <v>56</v>
      </c>
      <c r="AI91" s="172"/>
      <c r="AJ91" s="173"/>
      <c r="AK91" s="174" t="s">
        <v>44</v>
      </c>
      <c r="AL91" s="172"/>
      <c r="AM91" s="173"/>
      <c r="AN91" s="171" t="s">
        <v>56</v>
      </c>
      <c r="AO91" s="172"/>
      <c r="AP91" s="173"/>
      <c r="AQ91" s="174" t="s">
        <v>47</v>
      </c>
      <c r="AR91" s="172"/>
      <c r="AS91" s="173"/>
      <c r="AT91" s="171" t="str">
        <f>IF(ISBLANK($E$12),"N/A","")</f>
        <v>N/A</v>
      </c>
      <c r="AU91" s="172"/>
      <c r="AV91" s="173"/>
      <c r="AW91" s="174" t="s">
        <v>48</v>
      </c>
      <c r="AX91" s="172"/>
      <c r="AY91" s="173"/>
      <c r="AZ91" s="171" t="str">
        <f>IF(ISBLANK($E$13),"N/A","")</f>
        <v>N/A</v>
      </c>
      <c r="BA91" s="172"/>
      <c r="BB91" s="173"/>
      <c r="BC91" s="174" t="s">
        <v>49</v>
      </c>
      <c r="BD91" s="172"/>
      <c r="BE91" s="173"/>
      <c r="BF91" s="171" t="str">
        <f>IF(ISBLANK($E$14),"N/A","")</f>
        <v>N/A</v>
      </c>
      <c r="BG91" s="172"/>
      <c r="BH91" s="173"/>
      <c r="BI91" s="174" t="s">
        <v>50</v>
      </c>
      <c r="BJ91" s="172"/>
      <c r="BK91" s="172"/>
      <c r="BL91" s="171" t="str">
        <f>IF(ISBLANK($E$15),"N/A","")</f>
        <v>N/A</v>
      </c>
      <c r="BM91" s="172"/>
      <c r="BN91" s="188"/>
      <c r="BO91" s="41"/>
      <c r="BP91" s="1"/>
      <c r="BQ91" s="36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</row>
    <row r="92" spans="1:92" ht="24.75" customHeight="1" x14ac:dyDescent="0.3">
      <c r="A92" s="1"/>
      <c r="B92" s="48" t="s">
        <v>109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</row>
    <row r="93" spans="1:92" ht="24.75" customHeight="1" x14ac:dyDescent="0.3">
      <c r="A93" s="1"/>
      <c r="B93" s="193"/>
      <c r="C93" s="188"/>
      <c r="D93" s="198" t="s">
        <v>103</v>
      </c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88"/>
      <c r="P93" s="199"/>
      <c r="Q93" s="172"/>
      <c r="R93" s="188"/>
      <c r="S93" s="200" t="s">
        <v>37</v>
      </c>
      <c r="T93" s="172"/>
      <c r="U93" s="173"/>
      <c r="V93" s="171" t="str">
        <f>IF(ISBLANK($E$8),"N/A",IF(MID($M$8,7,2)="14","N/A",IF(MID($M$8,7,2)="16","N/A",IF(MID($M$8,4,3)&gt;"149","N/A",""))))</f>
        <v>N/A</v>
      </c>
      <c r="W93" s="172"/>
      <c r="X93" s="173"/>
      <c r="Y93" s="174" t="s">
        <v>40</v>
      </c>
      <c r="Z93" s="172"/>
      <c r="AA93" s="173"/>
      <c r="AB93" s="171" t="s">
        <v>56</v>
      </c>
      <c r="AC93" s="172"/>
      <c r="AD93" s="173"/>
      <c r="AE93" s="174" t="s">
        <v>43</v>
      </c>
      <c r="AF93" s="172"/>
      <c r="AG93" s="173"/>
      <c r="AH93" s="171" t="s">
        <v>56</v>
      </c>
      <c r="AI93" s="172"/>
      <c r="AJ93" s="173"/>
      <c r="AK93" s="174" t="s">
        <v>44</v>
      </c>
      <c r="AL93" s="172"/>
      <c r="AM93" s="173"/>
      <c r="AN93" s="171" t="s">
        <v>56</v>
      </c>
      <c r="AO93" s="172"/>
      <c r="AP93" s="173"/>
      <c r="AQ93" s="174" t="s">
        <v>47</v>
      </c>
      <c r="AR93" s="172"/>
      <c r="AS93" s="173"/>
      <c r="AT93" s="171" t="str">
        <f>IF(ISBLANK($E$12),"N/A","")</f>
        <v>N/A</v>
      </c>
      <c r="AU93" s="172"/>
      <c r="AV93" s="173"/>
      <c r="AW93" s="174" t="s">
        <v>48</v>
      </c>
      <c r="AX93" s="172"/>
      <c r="AY93" s="173"/>
      <c r="AZ93" s="171" t="str">
        <f>IF(ISBLANK($E$13),"N/A","")</f>
        <v>N/A</v>
      </c>
      <c r="BA93" s="172"/>
      <c r="BB93" s="173"/>
      <c r="BC93" s="174" t="s">
        <v>49</v>
      </c>
      <c r="BD93" s="172"/>
      <c r="BE93" s="173"/>
      <c r="BF93" s="171" t="str">
        <f>IF(ISBLANK($E$14),"N/A","")</f>
        <v>N/A</v>
      </c>
      <c r="BG93" s="172"/>
      <c r="BH93" s="173"/>
      <c r="BI93" s="174" t="s">
        <v>50</v>
      </c>
      <c r="BJ93" s="172"/>
      <c r="BK93" s="172"/>
      <c r="BL93" s="171" t="str">
        <f>IF(ISBLANK($E$15),"N/A","")</f>
        <v>N/A</v>
      </c>
      <c r="BM93" s="172"/>
      <c r="BN93" s="188"/>
      <c r="BO93" s="41"/>
      <c r="BP93" s="1"/>
      <c r="BQ93" s="36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</row>
    <row r="94" spans="1:92" ht="24.75" customHeight="1" x14ac:dyDescent="0.3">
      <c r="A94" s="1"/>
      <c r="B94" s="185" t="s">
        <v>110</v>
      </c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7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</row>
    <row r="95" spans="1:92" ht="24.75" customHeight="1" x14ac:dyDescent="0.3">
      <c r="A95" s="1"/>
      <c r="B95" s="193"/>
      <c r="C95" s="188"/>
      <c r="D95" s="202" t="s">
        <v>63</v>
      </c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88"/>
      <c r="P95" s="199"/>
      <c r="Q95" s="172"/>
      <c r="R95" s="188"/>
      <c r="S95" s="200" t="s">
        <v>37</v>
      </c>
      <c r="T95" s="172"/>
      <c r="U95" s="173"/>
      <c r="V95" s="171" t="str">
        <f>IF(ISBLANK($E$8),"N/A",IF(MID($M$8,7,2)="14","N/A",IF(MID($M$8,7,2)="16","N/A",IF(MID($M$8,4,3)&gt;"149","N/A",""))))</f>
        <v>N/A</v>
      </c>
      <c r="W95" s="172"/>
      <c r="X95" s="173"/>
      <c r="Y95" s="174" t="s">
        <v>40</v>
      </c>
      <c r="Z95" s="172"/>
      <c r="AA95" s="173"/>
      <c r="AB95" s="171" t="s">
        <v>56</v>
      </c>
      <c r="AC95" s="172"/>
      <c r="AD95" s="173"/>
      <c r="AE95" s="174" t="s">
        <v>43</v>
      </c>
      <c r="AF95" s="172"/>
      <c r="AG95" s="173"/>
      <c r="AH95" s="171" t="s">
        <v>56</v>
      </c>
      <c r="AI95" s="172"/>
      <c r="AJ95" s="173"/>
      <c r="AK95" s="174" t="s">
        <v>44</v>
      </c>
      <c r="AL95" s="172"/>
      <c r="AM95" s="173"/>
      <c r="AN95" s="171" t="s">
        <v>56</v>
      </c>
      <c r="AO95" s="172"/>
      <c r="AP95" s="173"/>
      <c r="AQ95" s="174" t="s">
        <v>47</v>
      </c>
      <c r="AR95" s="172"/>
      <c r="AS95" s="173"/>
      <c r="AT95" s="171" t="str">
        <f>IF(ISBLANK($E$12),"N/A","")</f>
        <v>N/A</v>
      </c>
      <c r="AU95" s="172"/>
      <c r="AV95" s="173"/>
      <c r="AW95" s="174" t="s">
        <v>48</v>
      </c>
      <c r="AX95" s="172"/>
      <c r="AY95" s="173"/>
      <c r="AZ95" s="171" t="str">
        <f>IF(ISBLANK($E$13),"N/A","")</f>
        <v>N/A</v>
      </c>
      <c r="BA95" s="172"/>
      <c r="BB95" s="173"/>
      <c r="BC95" s="174" t="s">
        <v>49</v>
      </c>
      <c r="BD95" s="172"/>
      <c r="BE95" s="173"/>
      <c r="BF95" s="171" t="str">
        <f>IF(ISBLANK($E$14),"N/A","")</f>
        <v>N/A</v>
      </c>
      <c r="BG95" s="172"/>
      <c r="BH95" s="173"/>
      <c r="BI95" s="174" t="s">
        <v>50</v>
      </c>
      <c r="BJ95" s="172"/>
      <c r="BK95" s="172"/>
      <c r="BL95" s="171" t="str">
        <f>IF(ISBLANK($E$15),"N/A","")</f>
        <v>N/A</v>
      </c>
      <c r="BM95" s="172"/>
      <c r="BN95" s="188"/>
      <c r="BO95" s="41"/>
      <c r="BP95" s="1"/>
      <c r="BQ95" s="36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</row>
    <row r="96" spans="1:92" ht="24.75" customHeight="1" x14ac:dyDescent="0.3">
      <c r="A96" s="1"/>
      <c r="B96" s="185" t="s">
        <v>111</v>
      </c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7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</row>
    <row r="97" spans="1:92" ht="24.75" customHeight="1" x14ac:dyDescent="0.3">
      <c r="A97" s="1"/>
      <c r="B97" s="194"/>
      <c r="C97" s="188"/>
      <c r="D97" s="198" t="s">
        <v>103</v>
      </c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88"/>
      <c r="P97" s="199"/>
      <c r="Q97" s="172"/>
      <c r="R97" s="188"/>
      <c r="S97" s="200" t="s">
        <v>37</v>
      </c>
      <c r="T97" s="172"/>
      <c r="U97" s="173"/>
      <c r="V97" s="171" t="str">
        <f>IF(ISBLANK($E$8),"N/A",IF(MID($M$8,7,2)="14","N/A",IF(MID($M$8,7,2)="16","N/A",IF(MID($M$8,4,3)&gt;"149","N/A",""))))</f>
        <v>N/A</v>
      </c>
      <c r="W97" s="172"/>
      <c r="X97" s="173"/>
      <c r="Y97" s="174" t="s">
        <v>40</v>
      </c>
      <c r="Z97" s="172"/>
      <c r="AA97" s="173"/>
      <c r="AB97" s="171" t="s">
        <v>96</v>
      </c>
      <c r="AC97" s="172"/>
      <c r="AD97" s="173"/>
      <c r="AE97" s="174" t="s">
        <v>43</v>
      </c>
      <c r="AF97" s="172"/>
      <c r="AG97" s="173"/>
      <c r="AH97" s="171" t="s">
        <v>96</v>
      </c>
      <c r="AI97" s="172"/>
      <c r="AJ97" s="173"/>
      <c r="AK97" s="174" t="s">
        <v>44</v>
      </c>
      <c r="AL97" s="172"/>
      <c r="AM97" s="173"/>
      <c r="AN97" s="171" t="s">
        <v>96</v>
      </c>
      <c r="AO97" s="172"/>
      <c r="AP97" s="173"/>
      <c r="AQ97" s="174" t="s">
        <v>47</v>
      </c>
      <c r="AR97" s="172"/>
      <c r="AS97" s="173"/>
      <c r="AT97" s="171" t="str">
        <f>IF(ISBLANK($E$12),"N/A","")</f>
        <v>N/A</v>
      </c>
      <c r="AU97" s="172"/>
      <c r="AV97" s="173"/>
      <c r="AW97" s="174" t="s">
        <v>48</v>
      </c>
      <c r="AX97" s="172"/>
      <c r="AY97" s="173"/>
      <c r="AZ97" s="171" t="str">
        <f>IF(ISBLANK($E$13),"N/A","")</f>
        <v>N/A</v>
      </c>
      <c r="BA97" s="172"/>
      <c r="BB97" s="173"/>
      <c r="BC97" s="174" t="s">
        <v>49</v>
      </c>
      <c r="BD97" s="172"/>
      <c r="BE97" s="173"/>
      <c r="BF97" s="171" t="str">
        <f>IF(ISBLANK($E$14),"N/A","")</f>
        <v>N/A</v>
      </c>
      <c r="BG97" s="172"/>
      <c r="BH97" s="173"/>
      <c r="BI97" s="174" t="s">
        <v>50</v>
      </c>
      <c r="BJ97" s="172"/>
      <c r="BK97" s="172"/>
      <c r="BL97" s="171" t="str">
        <f>IF(ISBLANK($E$15),"N/A","")</f>
        <v>N/A</v>
      </c>
      <c r="BM97" s="172"/>
      <c r="BN97" s="188"/>
      <c r="BO97" s="41"/>
      <c r="BP97" s="1"/>
      <c r="BQ97" s="36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</row>
    <row r="98" spans="1:92" ht="24.75" customHeight="1" x14ac:dyDescent="0.3">
      <c r="A98" s="1"/>
      <c r="B98" s="185" t="s">
        <v>112</v>
      </c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7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</row>
    <row r="99" spans="1:92" ht="24.75" customHeight="1" x14ac:dyDescent="0.3">
      <c r="A99" s="1"/>
      <c r="B99" s="194"/>
      <c r="C99" s="188"/>
      <c r="D99" s="198" t="s">
        <v>103</v>
      </c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88"/>
      <c r="P99" s="199"/>
      <c r="Q99" s="172"/>
      <c r="R99" s="188"/>
      <c r="S99" s="200" t="s">
        <v>37</v>
      </c>
      <c r="T99" s="172"/>
      <c r="U99" s="173"/>
      <c r="V99" s="171" t="str">
        <f>IF(ISBLANK($E$8),"N/A",IF(LEN($M$8)&gt;15,"N/A",IF(VALUE(MID($E$8,3,2))&lt;10,"N/A",IF(MID($M$8,7,2)="14","N/A",IF(MID($M$8,7,2)="16","N/A",IF(MID($M$8,4,3)&gt;"149","N/A",""))))))</f>
        <v>N/A</v>
      </c>
      <c r="W99" s="172"/>
      <c r="X99" s="173"/>
      <c r="Y99" s="174" t="s">
        <v>40</v>
      </c>
      <c r="Z99" s="172"/>
      <c r="AA99" s="173"/>
      <c r="AB99" s="171" t="s">
        <v>56</v>
      </c>
      <c r="AC99" s="172"/>
      <c r="AD99" s="173"/>
      <c r="AE99" s="174" t="s">
        <v>43</v>
      </c>
      <c r="AF99" s="172"/>
      <c r="AG99" s="173"/>
      <c r="AH99" s="171" t="s">
        <v>56</v>
      </c>
      <c r="AI99" s="172"/>
      <c r="AJ99" s="173"/>
      <c r="AK99" s="174" t="s">
        <v>44</v>
      </c>
      <c r="AL99" s="172"/>
      <c r="AM99" s="173"/>
      <c r="AN99" s="171" t="s">
        <v>56</v>
      </c>
      <c r="AO99" s="172"/>
      <c r="AP99" s="173"/>
      <c r="AQ99" s="174" t="s">
        <v>47</v>
      </c>
      <c r="AR99" s="172"/>
      <c r="AS99" s="173"/>
      <c r="AT99" s="171" t="str">
        <f>IF(ISBLANK($E$12),"N/A",IF(LEN($M$12)&gt;15,"N/A",IF(VALUE(MID($E$12,3,2))&lt;10,"N/A","")))</f>
        <v>N/A</v>
      </c>
      <c r="AU99" s="172"/>
      <c r="AV99" s="173"/>
      <c r="AW99" s="174" t="s">
        <v>48</v>
      </c>
      <c r="AX99" s="172"/>
      <c r="AY99" s="173"/>
      <c r="AZ99" s="171" t="str">
        <f>IF(ISBLANK($E$13),"N/A",IF(VALUE(MID($E$13,3,2))&lt;10,"N/A",""))</f>
        <v>N/A</v>
      </c>
      <c r="BA99" s="172"/>
      <c r="BB99" s="173"/>
      <c r="BC99" s="174" t="s">
        <v>49</v>
      </c>
      <c r="BD99" s="172"/>
      <c r="BE99" s="173"/>
      <c r="BF99" s="171" t="str">
        <f>IF(ISBLANK($E$14),"N/A",IF(VALUE(MID($E$14,3,2))&lt;10,"N/A",""))</f>
        <v>N/A</v>
      </c>
      <c r="BG99" s="172"/>
      <c r="BH99" s="173"/>
      <c r="BI99" s="174" t="s">
        <v>50</v>
      </c>
      <c r="BJ99" s="172"/>
      <c r="BK99" s="172"/>
      <c r="BL99" s="171" t="str">
        <f>IF(ISBLANK($E$15),"N/A",IF(VALUE(MID($E$15,3,2))&lt;10,"N/A",""))</f>
        <v>N/A</v>
      </c>
      <c r="BM99" s="172"/>
      <c r="BN99" s="188"/>
      <c r="BO99" s="43"/>
      <c r="BP99" s="38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</row>
    <row r="100" spans="1:92" ht="24.75" customHeight="1" x14ac:dyDescent="0.3">
      <c r="A100" s="1"/>
      <c r="B100" s="434" t="s">
        <v>113</v>
      </c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215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</row>
    <row r="101" spans="1:92" ht="24.75" customHeight="1" x14ac:dyDescent="0.3">
      <c r="A101" s="1"/>
      <c r="B101" s="396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80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</row>
    <row r="102" spans="1:92" ht="24.75" customHeight="1" x14ac:dyDescent="0.3">
      <c r="A102" s="1"/>
      <c r="B102" s="184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3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</row>
    <row r="103" spans="1:92" ht="24.75" customHeight="1" x14ac:dyDescent="0.3">
      <c r="A103" s="1"/>
      <c r="B103" s="184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3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</row>
    <row r="104" spans="1:92" ht="24.75" customHeight="1" x14ac:dyDescent="0.3">
      <c r="A104" s="1"/>
      <c r="B104" s="184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3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</row>
    <row r="105" spans="1:92" ht="24.75" customHeight="1" x14ac:dyDescent="0.3">
      <c r="A105" s="1"/>
      <c r="B105" s="203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5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</row>
    <row r="106" spans="1:92" ht="24.75" customHeight="1" x14ac:dyDescent="0.3">
      <c r="A106" s="1"/>
      <c r="B106" s="206" t="s">
        <v>114</v>
      </c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207"/>
      <c r="BN106" s="207"/>
      <c r="BO106" s="208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</row>
    <row r="107" spans="1:92" ht="24.75" customHeight="1" x14ac:dyDescent="0.3">
      <c r="A107" s="1"/>
      <c r="B107" s="194"/>
      <c r="C107" s="188"/>
      <c r="D107" s="444" t="s">
        <v>103</v>
      </c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88"/>
      <c r="P107" s="196"/>
      <c r="Q107" s="172"/>
      <c r="R107" s="188"/>
      <c r="S107" s="200" t="s">
        <v>37</v>
      </c>
      <c r="T107" s="172"/>
      <c r="U107" s="173"/>
      <c r="V107" s="171" t="str">
        <f>IF(ISBLANK($E$8),"N/A",IF(LEN($M$8)&gt;15,"N/A",IF(VALUE(MID($E$8,3,2))&lt;10,"N/A",IF(MID($M$8,7,2)="14","N/A",IF(MID($M$8,7,2)="16","N/A",IF(MID($M$8,4,3)&gt;"149","N/A",""))))))</f>
        <v>N/A</v>
      </c>
      <c r="W107" s="172"/>
      <c r="X107" s="173"/>
      <c r="Y107" s="174" t="s">
        <v>40</v>
      </c>
      <c r="Z107" s="172"/>
      <c r="AA107" s="173"/>
      <c r="AB107" s="171" t="s">
        <v>115</v>
      </c>
      <c r="AC107" s="172"/>
      <c r="AD107" s="173"/>
      <c r="AE107" s="174" t="s">
        <v>43</v>
      </c>
      <c r="AF107" s="172"/>
      <c r="AG107" s="173"/>
      <c r="AH107" s="171" t="s">
        <v>115</v>
      </c>
      <c r="AI107" s="172"/>
      <c r="AJ107" s="173"/>
      <c r="AK107" s="174" t="s">
        <v>44</v>
      </c>
      <c r="AL107" s="172"/>
      <c r="AM107" s="173"/>
      <c r="AN107" s="171" t="s">
        <v>115</v>
      </c>
      <c r="AO107" s="172"/>
      <c r="AP107" s="173"/>
      <c r="AQ107" s="174" t="s">
        <v>47</v>
      </c>
      <c r="AR107" s="172"/>
      <c r="AS107" s="173"/>
      <c r="AT107" s="171" t="str">
        <f>IF(ISBLANK($E$12),"N/A",IF(LEN($M$12)&gt;15,"N/A",IF(VALUE(MID($E$12,3,2))&lt;10,"N/A","")))</f>
        <v>N/A</v>
      </c>
      <c r="AU107" s="172"/>
      <c r="AV107" s="173"/>
      <c r="AW107" s="174" t="s">
        <v>48</v>
      </c>
      <c r="AX107" s="172"/>
      <c r="AY107" s="173"/>
      <c r="AZ107" s="171" t="str">
        <f>IF(ISBLANK($E$13),"N/A",IF(VALUE(MID($E$13,3,2))&lt;10,"N/A",""))</f>
        <v>N/A</v>
      </c>
      <c r="BA107" s="172"/>
      <c r="BB107" s="173"/>
      <c r="BC107" s="174" t="s">
        <v>49</v>
      </c>
      <c r="BD107" s="172"/>
      <c r="BE107" s="173"/>
      <c r="BF107" s="171" t="str">
        <f>IF(ISBLANK($E$14),"N/A",IF(VALUE(MID($E$14,3,2))&lt;10,"N/A",""))</f>
        <v>N/A</v>
      </c>
      <c r="BG107" s="172"/>
      <c r="BH107" s="173"/>
      <c r="BI107" s="174" t="s">
        <v>50</v>
      </c>
      <c r="BJ107" s="172"/>
      <c r="BK107" s="172"/>
      <c r="BL107" s="171" t="str">
        <f>IF(ISBLANK($E$15),"N/A",IF(VALUE(MID($E$15,3,2))&lt;10,"N/A",""))</f>
        <v>N/A</v>
      </c>
      <c r="BM107" s="172"/>
      <c r="BN107" s="188"/>
      <c r="BO107" s="50"/>
      <c r="BP107" s="38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</row>
    <row r="108" spans="1:92" ht="24.75" customHeight="1" x14ac:dyDescent="0.3">
      <c r="A108" s="1"/>
      <c r="B108" s="185" t="s">
        <v>116</v>
      </c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7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</row>
    <row r="109" spans="1:92" ht="24.75" customHeight="1" x14ac:dyDescent="0.3">
      <c r="A109" s="1"/>
      <c r="B109" s="194"/>
      <c r="C109" s="188"/>
      <c r="D109" s="201" t="s">
        <v>55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88"/>
      <c r="P109" s="196"/>
      <c r="Q109" s="172"/>
      <c r="R109" s="188"/>
      <c r="S109" s="200" t="s">
        <v>37</v>
      </c>
      <c r="T109" s="172"/>
      <c r="U109" s="173"/>
      <c r="V109" s="171" t="str">
        <f>IF(ISBLANK($E$8),"N/A",IF(MID($M$8,7,2)="14","N/A",IF(MID($M$8,7,2)="16","N/A",IF(MID($M$8,4,3)&gt;"149","N/A",""))))</f>
        <v>N/A</v>
      </c>
      <c r="W109" s="172"/>
      <c r="X109" s="173"/>
      <c r="Y109" s="174" t="s">
        <v>40</v>
      </c>
      <c r="Z109" s="172"/>
      <c r="AA109" s="173"/>
      <c r="AB109" s="171" t="s">
        <v>56</v>
      </c>
      <c r="AC109" s="172"/>
      <c r="AD109" s="173"/>
      <c r="AE109" s="174" t="s">
        <v>43</v>
      </c>
      <c r="AF109" s="172"/>
      <c r="AG109" s="173"/>
      <c r="AH109" s="171" t="s">
        <v>56</v>
      </c>
      <c r="AI109" s="172"/>
      <c r="AJ109" s="173"/>
      <c r="AK109" s="174" t="s">
        <v>44</v>
      </c>
      <c r="AL109" s="172"/>
      <c r="AM109" s="173"/>
      <c r="AN109" s="171" t="s">
        <v>56</v>
      </c>
      <c r="AO109" s="172"/>
      <c r="AP109" s="173"/>
      <c r="AQ109" s="174" t="s">
        <v>47</v>
      </c>
      <c r="AR109" s="172"/>
      <c r="AS109" s="173"/>
      <c r="AT109" s="171" t="str">
        <f>IF(ISBLANK($E$12),"N/A","")</f>
        <v>N/A</v>
      </c>
      <c r="AU109" s="172"/>
      <c r="AV109" s="173"/>
      <c r="AW109" s="174" t="s">
        <v>48</v>
      </c>
      <c r="AX109" s="172"/>
      <c r="AY109" s="173"/>
      <c r="AZ109" s="171" t="str">
        <f>IF(ISBLANK($E$13),"N/A","")</f>
        <v>N/A</v>
      </c>
      <c r="BA109" s="172"/>
      <c r="BB109" s="173"/>
      <c r="BC109" s="174" t="s">
        <v>49</v>
      </c>
      <c r="BD109" s="172"/>
      <c r="BE109" s="173"/>
      <c r="BF109" s="171" t="str">
        <f>IF(ISBLANK($E$14),"N/A","")</f>
        <v>N/A</v>
      </c>
      <c r="BG109" s="172"/>
      <c r="BH109" s="173"/>
      <c r="BI109" s="174" t="s">
        <v>50</v>
      </c>
      <c r="BJ109" s="172"/>
      <c r="BK109" s="172"/>
      <c r="BL109" s="171" t="str">
        <f>IF(ISBLANK($E$15),"N/A","")</f>
        <v>N/A</v>
      </c>
      <c r="BM109" s="172"/>
      <c r="BN109" s="188"/>
      <c r="BO109" s="50"/>
      <c r="BP109" s="1"/>
      <c r="BQ109" s="36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</row>
    <row r="110" spans="1:92" ht="24.75" customHeight="1" x14ac:dyDescent="0.3">
      <c r="A110" s="1"/>
      <c r="B110" s="185" t="s">
        <v>117</v>
      </c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7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</row>
    <row r="111" spans="1:92" ht="24.75" customHeight="1" x14ac:dyDescent="0.3">
      <c r="A111" s="1"/>
      <c r="B111" s="194"/>
      <c r="C111" s="188"/>
      <c r="D111" s="201" t="s">
        <v>55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88"/>
      <c r="P111" s="199"/>
      <c r="Q111" s="172"/>
      <c r="R111" s="188"/>
      <c r="S111" s="200" t="s">
        <v>37</v>
      </c>
      <c r="T111" s="172"/>
      <c r="U111" s="173"/>
      <c r="V111" s="171" t="str">
        <f>IF(ISBLANK($E$8),"N/A",IF(MID($M$8,7,2)="14","N/A",IF(MID($M$8,7,2)="16","N/A",IF(MID($M$8,4,3)&gt;"149","N/A",""))))</f>
        <v>N/A</v>
      </c>
      <c r="W111" s="172"/>
      <c r="X111" s="173"/>
      <c r="Y111" s="174" t="s">
        <v>40</v>
      </c>
      <c r="Z111" s="172"/>
      <c r="AA111" s="173"/>
      <c r="AB111" s="171" t="s">
        <v>56</v>
      </c>
      <c r="AC111" s="172"/>
      <c r="AD111" s="173"/>
      <c r="AE111" s="174" t="s">
        <v>43</v>
      </c>
      <c r="AF111" s="172"/>
      <c r="AG111" s="173"/>
      <c r="AH111" s="171" t="s">
        <v>56</v>
      </c>
      <c r="AI111" s="172"/>
      <c r="AJ111" s="173"/>
      <c r="AK111" s="174" t="s">
        <v>44</v>
      </c>
      <c r="AL111" s="172"/>
      <c r="AM111" s="173"/>
      <c r="AN111" s="171" t="s">
        <v>56</v>
      </c>
      <c r="AO111" s="172"/>
      <c r="AP111" s="173"/>
      <c r="AQ111" s="174" t="s">
        <v>47</v>
      </c>
      <c r="AR111" s="172"/>
      <c r="AS111" s="173"/>
      <c r="AT111" s="171" t="str">
        <f>IF(ISBLANK($E$12),"N/A","")</f>
        <v>N/A</v>
      </c>
      <c r="AU111" s="172"/>
      <c r="AV111" s="173"/>
      <c r="AW111" s="174" t="s">
        <v>48</v>
      </c>
      <c r="AX111" s="172"/>
      <c r="AY111" s="173"/>
      <c r="AZ111" s="171" t="str">
        <f>IF(ISBLANK($E$13),"N/A","")</f>
        <v>N/A</v>
      </c>
      <c r="BA111" s="172"/>
      <c r="BB111" s="173"/>
      <c r="BC111" s="174" t="s">
        <v>49</v>
      </c>
      <c r="BD111" s="172"/>
      <c r="BE111" s="173"/>
      <c r="BF111" s="171" t="str">
        <f>IF(ISBLANK($E$14),"N/A","")</f>
        <v>N/A</v>
      </c>
      <c r="BG111" s="172"/>
      <c r="BH111" s="173"/>
      <c r="BI111" s="174" t="s">
        <v>50</v>
      </c>
      <c r="BJ111" s="172"/>
      <c r="BK111" s="172"/>
      <c r="BL111" s="171" t="str">
        <f>IF(ISBLANK($E$15),"N/A","")</f>
        <v>N/A</v>
      </c>
      <c r="BM111" s="172"/>
      <c r="BN111" s="188"/>
      <c r="BO111" s="50"/>
      <c r="BP111" s="38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</row>
    <row r="112" spans="1:92" ht="24.75" customHeight="1" x14ac:dyDescent="0.3">
      <c r="A112" s="1"/>
      <c r="B112" s="185" t="s">
        <v>118</v>
      </c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7"/>
      <c r="BP112" s="38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</row>
    <row r="113" spans="1:92" ht="24.75" customHeight="1" x14ac:dyDescent="0.3">
      <c r="A113" s="1"/>
      <c r="B113" s="364"/>
      <c r="C113" s="188"/>
      <c r="D113" s="201" t="s">
        <v>55</v>
      </c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88"/>
      <c r="P113" s="196"/>
      <c r="Q113" s="172"/>
      <c r="R113" s="188"/>
      <c r="S113" s="200" t="s">
        <v>37</v>
      </c>
      <c r="T113" s="172"/>
      <c r="U113" s="173"/>
      <c r="V113" s="171" t="str">
        <f>IF(ISBLANK($E$8),"N/A",IF(MID($M$8,7,2)="14","N/A",IF(MID($M$8,7,2)="16","N/A",IF(MID($M$8,4,3)&gt;"149","N/A",""))))</f>
        <v>N/A</v>
      </c>
      <c r="W113" s="172"/>
      <c r="X113" s="173"/>
      <c r="Y113" s="174" t="s">
        <v>40</v>
      </c>
      <c r="Z113" s="172"/>
      <c r="AA113" s="173"/>
      <c r="AB113" s="171">
        <v>10</v>
      </c>
      <c r="AC113" s="172"/>
      <c r="AD113" s="173"/>
      <c r="AE113" s="174" t="s">
        <v>43</v>
      </c>
      <c r="AF113" s="172"/>
      <c r="AG113" s="173"/>
      <c r="AH113" s="171">
        <v>12.5</v>
      </c>
      <c r="AI113" s="172"/>
      <c r="AJ113" s="173"/>
      <c r="AK113" s="174" t="s">
        <v>44</v>
      </c>
      <c r="AL113" s="172"/>
      <c r="AM113" s="173"/>
      <c r="AN113" s="171">
        <v>5</v>
      </c>
      <c r="AO113" s="172"/>
      <c r="AP113" s="173"/>
      <c r="AQ113" s="174" t="s">
        <v>47</v>
      </c>
      <c r="AR113" s="172"/>
      <c r="AS113" s="173"/>
      <c r="AT113" s="171" t="str">
        <f>IF(ISBLANK($E$12),"N/A","")</f>
        <v>N/A</v>
      </c>
      <c r="AU113" s="172"/>
      <c r="AV113" s="173"/>
      <c r="AW113" s="174" t="s">
        <v>48</v>
      </c>
      <c r="AX113" s="172"/>
      <c r="AY113" s="173"/>
      <c r="AZ113" s="171" t="str">
        <f>IF(ISBLANK($E$13),"N/A","")</f>
        <v>N/A</v>
      </c>
      <c r="BA113" s="172"/>
      <c r="BB113" s="173"/>
      <c r="BC113" s="174" t="s">
        <v>49</v>
      </c>
      <c r="BD113" s="172"/>
      <c r="BE113" s="173"/>
      <c r="BF113" s="171" t="str">
        <f>IF(ISBLANK($E$14),"N/A","")</f>
        <v>N/A</v>
      </c>
      <c r="BG113" s="172"/>
      <c r="BH113" s="173"/>
      <c r="BI113" s="174" t="s">
        <v>50</v>
      </c>
      <c r="BJ113" s="172"/>
      <c r="BK113" s="172"/>
      <c r="BL113" s="171" t="str">
        <f>IF(ISBLANK($E$15),"N/A","")</f>
        <v>N/A</v>
      </c>
      <c r="BM113" s="172"/>
      <c r="BN113" s="188"/>
      <c r="BO113" s="51"/>
      <c r="BP113" s="38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</row>
    <row r="114" spans="1:92" ht="24.75" customHeight="1" x14ac:dyDescent="0.3">
      <c r="A114" s="1"/>
      <c r="B114" s="185" t="s">
        <v>119</v>
      </c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7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</row>
    <row r="115" spans="1:92" ht="24.75" customHeight="1" x14ac:dyDescent="0.3">
      <c r="A115" s="1"/>
      <c r="B115" s="194"/>
      <c r="C115" s="188"/>
      <c r="D115" s="201" t="s">
        <v>55</v>
      </c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88"/>
      <c r="P115" s="199"/>
      <c r="Q115" s="172"/>
      <c r="R115" s="188"/>
      <c r="S115" s="200" t="s">
        <v>37</v>
      </c>
      <c r="T115" s="172"/>
      <c r="U115" s="173"/>
      <c r="V115" s="171" t="str">
        <f>IF(ISBLANK($E$8),"N/A",IF(MID($M$8,7,2)="14","N/A",IF(MID($M$8,7,2)="16","N/A",IF(MID($M$8,4,3)&gt;"149","N/A",""))))</f>
        <v>N/A</v>
      </c>
      <c r="W115" s="172"/>
      <c r="X115" s="173"/>
      <c r="Y115" s="174" t="s">
        <v>40</v>
      </c>
      <c r="Z115" s="172"/>
      <c r="AA115" s="173"/>
      <c r="AB115" s="171" t="s">
        <v>56</v>
      </c>
      <c r="AC115" s="172"/>
      <c r="AD115" s="173"/>
      <c r="AE115" s="174" t="s">
        <v>43</v>
      </c>
      <c r="AF115" s="172"/>
      <c r="AG115" s="173"/>
      <c r="AH115" s="171" t="s">
        <v>56</v>
      </c>
      <c r="AI115" s="172"/>
      <c r="AJ115" s="173"/>
      <c r="AK115" s="174" t="s">
        <v>44</v>
      </c>
      <c r="AL115" s="172"/>
      <c r="AM115" s="173"/>
      <c r="AN115" s="171" t="s">
        <v>56</v>
      </c>
      <c r="AO115" s="172"/>
      <c r="AP115" s="173"/>
      <c r="AQ115" s="174" t="s">
        <v>47</v>
      </c>
      <c r="AR115" s="172"/>
      <c r="AS115" s="173"/>
      <c r="AT115" s="171" t="str">
        <f>IF(ISBLANK($E$12),"N/A","")</f>
        <v>N/A</v>
      </c>
      <c r="AU115" s="172"/>
      <c r="AV115" s="173"/>
      <c r="AW115" s="174" t="s">
        <v>48</v>
      </c>
      <c r="AX115" s="172"/>
      <c r="AY115" s="173"/>
      <c r="AZ115" s="171" t="str">
        <f>IF(ISBLANK($E$13),"N/A","")</f>
        <v>N/A</v>
      </c>
      <c r="BA115" s="172"/>
      <c r="BB115" s="173"/>
      <c r="BC115" s="174" t="s">
        <v>49</v>
      </c>
      <c r="BD115" s="172"/>
      <c r="BE115" s="173"/>
      <c r="BF115" s="171" t="str">
        <f>IF(ISBLANK($E$14),"N/A","")</f>
        <v>N/A</v>
      </c>
      <c r="BG115" s="172"/>
      <c r="BH115" s="173"/>
      <c r="BI115" s="174" t="s">
        <v>50</v>
      </c>
      <c r="BJ115" s="172"/>
      <c r="BK115" s="172"/>
      <c r="BL115" s="171" t="str">
        <f>IF(ISBLANK($E$15),"N/A","")</f>
        <v>N/A</v>
      </c>
      <c r="BM115" s="172"/>
      <c r="BN115" s="188"/>
      <c r="BO115" s="50"/>
      <c r="BP115" s="38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</row>
    <row r="116" spans="1:92" ht="30" customHeight="1" x14ac:dyDescent="0.3">
      <c r="A116" s="1"/>
      <c r="B116" s="209" t="s">
        <v>120</v>
      </c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86"/>
      <c r="AO116" s="186"/>
      <c r="AP116" s="186"/>
      <c r="AQ116" s="186"/>
      <c r="AR116" s="186"/>
      <c r="AS116" s="186"/>
      <c r="AT116" s="186"/>
      <c r="AU116" s="186"/>
      <c r="AV116" s="186"/>
      <c r="AW116" s="186"/>
      <c r="AX116" s="186"/>
      <c r="AY116" s="186"/>
      <c r="AZ116" s="186"/>
      <c r="BA116" s="186"/>
      <c r="BB116" s="186"/>
      <c r="BC116" s="186"/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7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</row>
    <row r="117" spans="1:92" ht="24.75" customHeight="1" x14ac:dyDescent="0.3">
      <c r="A117" s="1"/>
      <c r="B117" s="194"/>
      <c r="C117" s="188"/>
      <c r="D117" s="201" t="s">
        <v>55</v>
      </c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88"/>
      <c r="P117" s="199"/>
      <c r="Q117" s="172"/>
      <c r="R117" s="188"/>
      <c r="S117" s="200" t="s">
        <v>37</v>
      </c>
      <c r="T117" s="172"/>
      <c r="U117" s="173"/>
      <c r="V117" s="171">
        <v>12.5</v>
      </c>
      <c r="W117" s="172"/>
      <c r="X117" s="173"/>
      <c r="Y117" s="174" t="s">
        <v>40</v>
      </c>
      <c r="Z117" s="172"/>
      <c r="AA117" s="173"/>
      <c r="AB117" s="171">
        <v>10</v>
      </c>
      <c r="AC117" s="172"/>
      <c r="AD117" s="173"/>
      <c r="AE117" s="174" t="s">
        <v>43</v>
      </c>
      <c r="AF117" s="172"/>
      <c r="AG117" s="173"/>
      <c r="AH117" s="171">
        <v>12.5</v>
      </c>
      <c r="AI117" s="172"/>
      <c r="AJ117" s="173"/>
      <c r="AK117" s="174" t="s">
        <v>44</v>
      </c>
      <c r="AL117" s="172"/>
      <c r="AM117" s="173"/>
      <c r="AN117" s="171" t="s">
        <v>56</v>
      </c>
      <c r="AO117" s="172"/>
      <c r="AP117" s="173"/>
      <c r="AQ117" s="174" t="s">
        <v>47</v>
      </c>
      <c r="AR117" s="172"/>
      <c r="AS117" s="173"/>
      <c r="AT117" s="171" t="str">
        <f>IF(ISBLANK($E$12),"N/A","")</f>
        <v>N/A</v>
      </c>
      <c r="AU117" s="172"/>
      <c r="AV117" s="173"/>
      <c r="AW117" s="174" t="s">
        <v>48</v>
      </c>
      <c r="AX117" s="172"/>
      <c r="AY117" s="173"/>
      <c r="AZ117" s="171" t="str">
        <f>IF(ISBLANK($E$13),"N/A","")</f>
        <v>N/A</v>
      </c>
      <c r="BA117" s="172"/>
      <c r="BB117" s="173"/>
      <c r="BC117" s="174" t="s">
        <v>49</v>
      </c>
      <c r="BD117" s="172"/>
      <c r="BE117" s="173"/>
      <c r="BF117" s="171" t="str">
        <f>IF(ISBLANK($E$14),"N/A","")</f>
        <v>N/A</v>
      </c>
      <c r="BG117" s="172"/>
      <c r="BH117" s="173"/>
      <c r="BI117" s="174" t="s">
        <v>50</v>
      </c>
      <c r="BJ117" s="172"/>
      <c r="BK117" s="172"/>
      <c r="BL117" s="171" t="str">
        <f>IF(ISBLANK($E$15),"N/A","")</f>
        <v>N/A</v>
      </c>
      <c r="BM117" s="172"/>
      <c r="BN117" s="188"/>
      <c r="BO117" s="50"/>
      <c r="BP117" s="42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</row>
    <row r="118" spans="1:92" ht="24.75" customHeight="1" x14ac:dyDescent="0.3">
      <c r="A118" s="1"/>
      <c r="B118" s="185" t="s">
        <v>121</v>
      </c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7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</row>
    <row r="119" spans="1:92" ht="24.75" customHeight="1" x14ac:dyDescent="0.3">
      <c r="A119" s="1"/>
      <c r="B119" s="194"/>
      <c r="C119" s="188"/>
      <c r="D119" s="202" t="s">
        <v>63</v>
      </c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88"/>
      <c r="P119" s="199"/>
      <c r="Q119" s="172"/>
      <c r="R119" s="188"/>
      <c r="S119" s="200" t="s">
        <v>37</v>
      </c>
      <c r="T119" s="172"/>
      <c r="U119" s="173"/>
      <c r="V119" s="171" t="s">
        <v>56</v>
      </c>
      <c r="W119" s="172"/>
      <c r="X119" s="173"/>
      <c r="Y119" s="174" t="s">
        <v>40</v>
      </c>
      <c r="Z119" s="172"/>
      <c r="AA119" s="173"/>
      <c r="AB119" s="171" t="s">
        <v>56</v>
      </c>
      <c r="AC119" s="172"/>
      <c r="AD119" s="173"/>
      <c r="AE119" s="174" t="s">
        <v>43</v>
      </c>
      <c r="AF119" s="172"/>
      <c r="AG119" s="173"/>
      <c r="AH119" s="171" t="s">
        <v>56</v>
      </c>
      <c r="AI119" s="172"/>
      <c r="AJ119" s="173"/>
      <c r="AK119" s="174" t="s">
        <v>44</v>
      </c>
      <c r="AL119" s="172"/>
      <c r="AM119" s="173"/>
      <c r="AN119" s="171" t="s">
        <v>56</v>
      </c>
      <c r="AO119" s="172"/>
      <c r="AP119" s="173"/>
      <c r="AQ119" s="174" t="s">
        <v>47</v>
      </c>
      <c r="AR119" s="172"/>
      <c r="AS119" s="173"/>
      <c r="AT119" s="171" t="str">
        <f>IF(ISBLANK($E$12),"N/A","")</f>
        <v>N/A</v>
      </c>
      <c r="AU119" s="172"/>
      <c r="AV119" s="173"/>
      <c r="AW119" s="174" t="s">
        <v>48</v>
      </c>
      <c r="AX119" s="172"/>
      <c r="AY119" s="173"/>
      <c r="AZ119" s="171" t="str">
        <f>IF(ISBLANK($E$13),"N/A","")</f>
        <v>N/A</v>
      </c>
      <c r="BA119" s="172"/>
      <c r="BB119" s="173"/>
      <c r="BC119" s="174" t="s">
        <v>49</v>
      </c>
      <c r="BD119" s="172"/>
      <c r="BE119" s="173"/>
      <c r="BF119" s="171" t="str">
        <f>IF(ISBLANK($E$14),"N/A","")</f>
        <v>N/A</v>
      </c>
      <c r="BG119" s="172"/>
      <c r="BH119" s="173"/>
      <c r="BI119" s="174" t="s">
        <v>50</v>
      </c>
      <c r="BJ119" s="172"/>
      <c r="BK119" s="172"/>
      <c r="BL119" s="171" t="str">
        <f>IF(ISBLANK($E$15),"N/A","")</f>
        <v>N/A</v>
      </c>
      <c r="BM119" s="172"/>
      <c r="BN119" s="188"/>
      <c r="BO119" s="50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</row>
    <row r="120" spans="1:92" ht="24.75" customHeight="1" x14ac:dyDescent="0.3">
      <c r="A120" s="1"/>
      <c r="B120" s="434" t="s">
        <v>122</v>
      </c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215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</row>
    <row r="121" spans="1:92" ht="24.75" customHeight="1" x14ac:dyDescent="0.3">
      <c r="A121" s="1"/>
      <c r="B121" s="441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257"/>
      <c r="AM121" s="257"/>
      <c r="AN121" s="257"/>
      <c r="AO121" s="257"/>
      <c r="AP121" s="257"/>
      <c r="AQ121" s="257"/>
      <c r="AR121" s="257"/>
      <c r="AS121" s="257"/>
      <c r="AT121" s="257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350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</row>
    <row r="122" spans="1:92" ht="24.75" customHeight="1" x14ac:dyDescent="0.3">
      <c r="A122" s="1"/>
      <c r="B122" s="184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3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</row>
    <row r="123" spans="1:92" ht="24.75" customHeight="1" x14ac:dyDescent="0.3">
      <c r="A123" s="1"/>
      <c r="B123" s="380"/>
      <c r="C123" s="381"/>
      <c r="D123" s="381"/>
      <c r="E123" s="381"/>
      <c r="F123" s="381"/>
      <c r="G123" s="381"/>
      <c r="H123" s="381"/>
      <c r="I123" s="381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T123" s="381"/>
      <c r="U123" s="381"/>
      <c r="V123" s="381"/>
      <c r="W123" s="381"/>
      <c r="X123" s="381"/>
      <c r="Y123" s="381"/>
      <c r="Z123" s="381"/>
      <c r="AA123" s="381"/>
      <c r="AB123" s="381"/>
      <c r="AC123" s="381"/>
      <c r="AD123" s="381"/>
      <c r="AE123" s="381"/>
      <c r="AF123" s="381"/>
      <c r="AG123" s="381"/>
      <c r="AH123" s="381"/>
      <c r="AI123" s="381"/>
      <c r="AJ123" s="381"/>
      <c r="AK123" s="381"/>
      <c r="AL123" s="381"/>
      <c r="AM123" s="381"/>
      <c r="AN123" s="381"/>
      <c r="AO123" s="381"/>
      <c r="AP123" s="381"/>
      <c r="AQ123" s="381"/>
      <c r="AR123" s="381"/>
      <c r="AS123" s="381"/>
      <c r="AT123" s="381"/>
      <c r="AU123" s="381"/>
      <c r="AV123" s="381"/>
      <c r="AW123" s="381"/>
      <c r="AX123" s="381"/>
      <c r="AY123" s="381"/>
      <c r="AZ123" s="381"/>
      <c r="BA123" s="381"/>
      <c r="BB123" s="381"/>
      <c r="BC123" s="381"/>
      <c r="BD123" s="381"/>
      <c r="BE123" s="381"/>
      <c r="BF123" s="381"/>
      <c r="BG123" s="381"/>
      <c r="BH123" s="381"/>
      <c r="BI123" s="381"/>
      <c r="BJ123" s="381"/>
      <c r="BK123" s="381"/>
      <c r="BL123" s="381"/>
      <c r="BM123" s="381"/>
      <c r="BN123" s="381"/>
      <c r="BO123" s="382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</row>
    <row r="124" spans="1:92" ht="34.5" customHeight="1" x14ac:dyDescent="0.3">
      <c r="A124" s="1"/>
      <c r="B124" s="442" t="s">
        <v>123</v>
      </c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207"/>
      <c r="BN124" s="207"/>
      <c r="BO124" s="208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</row>
    <row r="125" spans="1:92" ht="34.5" customHeight="1" x14ac:dyDescent="0.3">
      <c r="A125" s="1"/>
      <c r="B125" s="396"/>
      <c r="C125" s="224"/>
      <c r="D125" s="198" t="s">
        <v>103</v>
      </c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88"/>
      <c r="P125" s="443"/>
      <c r="Q125" s="182"/>
      <c r="R125" s="296"/>
      <c r="S125" s="200" t="s">
        <v>37</v>
      </c>
      <c r="T125" s="172"/>
      <c r="U125" s="173"/>
      <c r="V125" s="171">
        <v>1</v>
      </c>
      <c r="W125" s="172"/>
      <c r="X125" s="173"/>
      <c r="Y125" s="174" t="s">
        <v>40</v>
      </c>
      <c r="Z125" s="172"/>
      <c r="AA125" s="173"/>
      <c r="AB125" s="171">
        <v>1</v>
      </c>
      <c r="AC125" s="172"/>
      <c r="AD125" s="173"/>
      <c r="AE125" s="174" t="s">
        <v>43</v>
      </c>
      <c r="AF125" s="172"/>
      <c r="AG125" s="173"/>
      <c r="AH125" s="171">
        <v>1</v>
      </c>
      <c r="AI125" s="172"/>
      <c r="AJ125" s="173"/>
      <c r="AK125" s="174" t="s">
        <v>44</v>
      </c>
      <c r="AL125" s="172"/>
      <c r="AM125" s="173"/>
      <c r="AN125" s="171">
        <v>1</v>
      </c>
      <c r="AO125" s="172"/>
      <c r="AP125" s="173"/>
      <c r="AQ125" s="174" t="s">
        <v>47</v>
      </c>
      <c r="AR125" s="172"/>
      <c r="AS125" s="173"/>
      <c r="AT125" s="171" t="str">
        <f>IF(ISBLANK($E$12),"N/A","")</f>
        <v>N/A</v>
      </c>
      <c r="AU125" s="172"/>
      <c r="AV125" s="173"/>
      <c r="AW125" s="174" t="s">
        <v>48</v>
      </c>
      <c r="AX125" s="172"/>
      <c r="AY125" s="173"/>
      <c r="AZ125" s="171" t="str">
        <f>IF(ISBLANK($E$13),"N/A","")</f>
        <v>N/A</v>
      </c>
      <c r="BA125" s="172"/>
      <c r="BB125" s="173"/>
      <c r="BC125" s="174" t="s">
        <v>49</v>
      </c>
      <c r="BD125" s="172"/>
      <c r="BE125" s="173"/>
      <c r="BF125" s="171" t="str">
        <f>IF(ISBLANK($E$14),"N/A","")</f>
        <v>N/A</v>
      </c>
      <c r="BG125" s="172"/>
      <c r="BH125" s="173"/>
      <c r="BI125" s="174" t="s">
        <v>50</v>
      </c>
      <c r="BJ125" s="172"/>
      <c r="BK125" s="172"/>
      <c r="BL125" s="171" t="str">
        <f>IF(ISBLANK($E$15),"N/A","")</f>
        <v>N/A</v>
      </c>
      <c r="BM125" s="172"/>
      <c r="BN125" s="188"/>
      <c r="BO125" s="41"/>
      <c r="BP125" s="42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</row>
    <row r="126" spans="1:92" ht="34.5" customHeight="1" x14ac:dyDescent="0.3">
      <c r="A126" s="1"/>
      <c r="B126" s="185" t="s">
        <v>124</v>
      </c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7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</row>
    <row r="127" spans="1:92" ht="34.5" customHeight="1" x14ac:dyDescent="0.3">
      <c r="A127" s="1"/>
      <c r="B127" s="194"/>
      <c r="C127" s="188"/>
      <c r="D127" s="198" t="s">
        <v>103</v>
      </c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88"/>
      <c r="P127" s="196"/>
      <c r="Q127" s="172"/>
      <c r="R127" s="188"/>
      <c r="S127" s="200" t="s">
        <v>37</v>
      </c>
      <c r="T127" s="172"/>
      <c r="U127" s="173"/>
      <c r="V127" s="171">
        <v>12.5</v>
      </c>
      <c r="W127" s="172"/>
      <c r="X127" s="173"/>
      <c r="Y127" s="174" t="s">
        <v>40</v>
      </c>
      <c r="Z127" s="172"/>
      <c r="AA127" s="173"/>
      <c r="AB127" s="171">
        <v>12.5</v>
      </c>
      <c r="AC127" s="172"/>
      <c r="AD127" s="173"/>
      <c r="AE127" s="174" t="s">
        <v>43</v>
      </c>
      <c r="AF127" s="172"/>
      <c r="AG127" s="173"/>
      <c r="AH127" s="171">
        <v>12.5</v>
      </c>
      <c r="AI127" s="172"/>
      <c r="AJ127" s="173"/>
      <c r="AK127" s="174" t="s">
        <v>44</v>
      </c>
      <c r="AL127" s="172"/>
      <c r="AM127" s="173"/>
      <c r="AN127" s="171" t="s">
        <v>56</v>
      </c>
      <c r="AO127" s="172"/>
      <c r="AP127" s="173"/>
      <c r="AQ127" s="174" t="s">
        <v>47</v>
      </c>
      <c r="AR127" s="172"/>
      <c r="AS127" s="173"/>
      <c r="AT127" s="171" t="str">
        <f>IF(ISBLANK($E$12),"N/A","")</f>
        <v>N/A</v>
      </c>
      <c r="AU127" s="172"/>
      <c r="AV127" s="173"/>
      <c r="AW127" s="174" t="s">
        <v>48</v>
      </c>
      <c r="AX127" s="172"/>
      <c r="AY127" s="173"/>
      <c r="AZ127" s="171" t="str">
        <f>IF(ISBLANK($E$13),"N/A","")</f>
        <v>N/A</v>
      </c>
      <c r="BA127" s="172"/>
      <c r="BB127" s="173"/>
      <c r="BC127" s="174" t="s">
        <v>49</v>
      </c>
      <c r="BD127" s="172"/>
      <c r="BE127" s="173"/>
      <c r="BF127" s="171" t="str">
        <f>IF(ISBLANK($E$14),"N/A","")</f>
        <v>N/A</v>
      </c>
      <c r="BG127" s="172"/>
      <c r="BH127" s="173"/>
      <c r="BI127" s="174" t="s">
        <v>50</v>
      </c>
      <c r="BJ127" s="172"/>
      <c r="BK127" s="172"/>
      <c r="BL127" s="171" t="str">
        <f>IF(ISBLANK($E$15),"N/A","")</f>
        <v>N/A</v>
      </c>
      <c r="BM127" s="172"/>
      <c r="BN127" s="188"/>
      <c r="BO127" s="41"/>
      <c r="BP127" s="42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</row>
    <row r="128" spans="1:92" ht="34.5" customHeight="1" x14ac:dyDescent="0.3">
      <c r="A128" s="1"/>
      <c r="B128" s="185" t="s">
        <v>125</v>
      </c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7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</row>
    <row r="129" spans="1:92" ht="34.5" customHeight="1" x14ac:dyDescent="0.3">
      <c r="A129" s="1"/>
      <c r="B129" s="194"/>
      <c r="C129" s="188"/>
      <c r="D129" s="198" t="s">
        <v>103</v>
      </c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88"/>
      <c r="P129" s="199"/>
      <c r="Q129" s="172"/>
      <c r="R129" s="188"/>
      <c r="S129" s="200" t="s">
        <v>37</v>
      </c>
      <c r="T129" s="172"/>
      <c r="U129" s="173"/>
      <c r="V129" s="171" t="s">
        <v>56</v>
      </c>
      <c r="W129" s="172"/>
      <c r="X129" s="173"/>
      <c r="Y129" s="174" t="s">
        <v>40</v>
      </c>
      <c r="Z129" s="172"/>
      <c r="AA129" s="173"/>
      <c r="AB129" s="171" t="s">
        <v>56</v>
      </c>
      <c r="AC129" s="172"/>
      <c r="AD129" s="173"/>
      <c r="AE129" s="174" t="s">
        <v>43</v>
      </c>
      <c r="AF129" s="172"/>
      <c r="AG129" s="173"/>
      <c r="AH129" s="171" t="s">
        <v>56</v>
      </c>
      <c r="AI129" s="172"/>
      <c r="AJ129" s="173"/>
      <c r="AK129" s="174" t="s">
        <v>44</v>
      </c>
      <c r="AL129" s="172"/>
      <c r="AM129" s="173"/>
      <c r="AN129" s="171" t="s">
        <v>56</v>
      </c>
      <c r="AO129" s="172"/>
      <c r="AP129" s="173"/>
      <c r="AQ129" s="174" t="s">
        <v>47</v>
      </c>
      <c r="AR129" s="172"/>
      <c r="AS129" s="173"/>
      <c r="AT129" s="171" t="str">
        <f>IF(ISBLANK($E$12),"N/A","")</f>
        <v>N/A</v>
      </c>
      <c r="AU129" s="172"/>
      <c r="AV129" s="173"/>
      <c r="AW129" s="174" t="s">
        <v>48</v>
      </c>
      <c r="AX129" s="172"/>
      <c r="AY129" s="173"/>
      <c r="AZ129" s="171" t="str">
        <f>IF(ISBLANK($E$13),"N/A","")</f>
        <v>N/A</v>
      </c>
      <c r="BA129" s="172"/>
      <c r="BB129" s="173"/>
      <c r="BC129" s="174" t="s">
        <v>49</v>
      </c>
      <c r="BD129" s="172"/>
      <c r="BE129" s="173"/>
      <c r="BF129" s="171" t="str">
        <f>IF(ISBLANK($E$14),"N/A","")</f>
        <v>N/A</v>
      </c>
      <c r="BG129" s="172"/>
      <c r="BH129" s="173"/>
      <c r="BI129" s="174" t="s">
        <v>50</v>
      </c>
      <c r="BJ129" s="172"/>
      <c r="BK129" s="172"/>
      <c r="BL129" s="171" t="str">
        <f>IF(ISBLANK($E$15),"N/A","")</f>
        <v>N/A</v>
      </c>
      <c r="BM129" s="172"/>
      <c r="BN129" s="188"/>
      <c r="BO129" s="41"/>
      <c r="BP129" s="1"/>
      <c r="BQ129" s="36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</row>
    <row r="130" spans="1:92" ht="24.75" customHeight="1" x14ac:dyDescent="0.3">
      <c r="A130" s="1"/>
      <c r="B130" s="185" t="s">
        <v>126</v>
      </c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7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</row>
    <row r="131" spans="1:92" ht="34.5" customHeight="1" x14ac:dyDescent="0.3">
      <c r="A131" s="1"/>
      <c r="B131" s="194"/>
      <c r="C131" s="188"/>
      <c r="D131" s="198" t="s">
        <v>103</v>
      </c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88"/>
      <c r="P131" s="199"/>
      <c r="Q131" s="172"/>
      <c r="R131" s="188"/>
      <c r="S131" s="200" t="s">
        <v>37</v>
      </c>
      <c r="T131" s="172"/>
      <c r="U131" s="173"/>
      <c r="V131" s="171" t="s">
        <v>56</v>
      </c>
      <c r="W131" s="172"/>
      <c r="X131" s="173"/>
      <c r="Y131" s="174" t="s">
        <v>40</v>
      </c>
      <c r="Z131" s="172"/>
      <c r="AA131" s="173"/>
      <c r="AB131" s="171" t="s">
        <v>56</v>
      </c>
      <c r="AC131" s="172"/>
      <c r="AD131" s="173"/>
      <c r="AE131" s="174" t="s">
        <v>43</v>
      </c>
      <c r="AF131" s="172"/>
      <c r="AG131" s="173"/>
      <c r="AH131" s="171" t="s">
        <v>56</v>
      </c>
      <c r="AI131" s="172"/>
      <c r="AJ131" s="173"/>
      <c r="AK131" s="174" t="s">
        <v>44</v>
      </c>
      <c r="AL131" s="172"/>
      <c r="AM131" s="173"/>
      <c r="AN131" s="171" t="s">
        <v>56</v>
      </c>
      <c r="AO131" s="172"/>
      <c r="AP131" s="173"/>
      <c r="AQ131" s="174" t="s">
        <v>47</v>
      </c>
      <c r="AR131" s="172"/>
      <c r="AS131" s="173"/>
      <c r="AT131" s="171" t="str">
        <f>IF(ISBLANK($E$12),"N/A","")</f>
        <v>N/A</v>
      </c>
      <c r="AU131" s="172"/>
      <c r="AV131" s="173"/>
      <c r="AW131" s="174" t="s">
        <v>48</v>
      </c>
      <c r="AX131" s="172"/>
      <c r="AY131" s="173"/>
      <c r="AZ131" s="171" t="str">
        <f>IF(ISBLANK($E$13),"N/A","")</f>
        <v>N/A</v>
      </c>
      <c r="BA131" s="172"/>
      <c r="BB131" s="173"/>
      <c r="BC131" s="174" t="s">
        <v>49</v>
      </c>
      <c r="BD131" s="172"/>
      <c r="BE131" s="173"/>
      <c r="BF131" s="171" t="str">
        <f>IF(ISBLANK($E$14),"N/A","")</f>
        <v>N/A</v>
      </c>
      <c r="BG131" s="172"/>
      <c r="BH131" s="173"/>
      <c r="BI131" s="174" t="s">
        <v>50</v>
      </c>
      <c r="BJ131" s="172"/>
      <c r="BK131" s="172"/>
      <c r="BL131" s="171" t="str">
        <f>IF(ISBLANK($E$15),"N/A","")</f>
        <v>N/A</v>
      </c>
      <c r="BM131" s="172"/>
      <c r="BN131" s="188"/>
      <c r="BO131" s="43"/>
      <c r="BP131" s="1"/>
      <c r="BQ131" s="36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</row>
    <row r="132" spans="1:92" ht="30" customHeight="1" x14ac:dyDescent="0.3">
      <c r="A132" s="1"/>
      <c r="B132" s="219" t="s">
        <v>127</v>
      </c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 s="176"/>
      <c r="BL132" s="176"/>
      <c r="BM132" s="176"/>
      <c r="BN132" s="176"/>
      <c r="BO132" s="177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</row>
    <row r="133" spans="1:92" ht="34.5" customHeight="1" x14ac:dyDescent="0.3">
      <c r="A133" s="1"/>
      <c r="B133" s="364" t="s">
        <v>128</v>
      </c>
      <c r="C133" s="188"/>
      <c r="D133" s="201" t="s">
        <v>55</v>
      </c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88"/>
      <c r="P133" s="365"/>
      <c r="Q133" s="179"/>
      <c r="R133" s="224"/>
      <c r="S133" s="200" t="s">
        <v>37</v>
      </c>
      <c r="T133" s="172"/>
      <c r="U133" s="173"/>
      <c r="V133" s="171" t="s">
        <v>56</v>
      </c>
      <c r="W133" s="172"/>
      <c r="X133" s="173"/>
      <c r="Y133" s="174" t="s">
        <v>40</v>
      </c>
      <c r="Z133" s="172"/>
      <c r="AA133" s="173"/>
      <c r="AB133" s="171" t="s">
        <v>56</v>
      </c>
      <c r="AC133" s="172"/>
      <c r="AD133" s="173"/>
      <c r="AE133" s="174" t="s">
        <v>43</v>
      </c>
      <c r="AF133" s="172"/>
      <c r="AG133" s="173"/>
      <c r="AH133" s="171" t="s">
        <v>56</v>
      </c>
      <c r="AI133" s="172"/>
      <c r="AJ133" s="173"/>
      <c r="AK133" s="174" t="s">
        <v>44</v>
      </c>
      <c r="AL133" s="172"/>
      <c r="AM133" s="173"/>
      <c r="AN133" s="171" t="s">
        <v>56</v>
      </c>
      <c r="AO133" s="172"/>
      <c r="AP133" s="173"/>
      <c r="AQ133" s="174" t="s">
        <v>47</v>
      </c>
      <c r="AR133" s="172"/>
      <c r="AS133" s="173"/>
      <c r="AT133" s="171" t="str">
        <f>IF(ISBLANK($E$12),"N/A","")</f>
        <v>N/A</v>
      </c>
      <c r="AU133" s="172"/>
      <c r="AV133" s="173"/>
      <c r="AW133" s="174" t="s">
        <v>48</v>
      </c>
      <c r="AX133" s="172"/>
      <c r="AY133" s="173"/>
      <c r="AZ133" s="171" t="str">
        <f>IF(ISBLANK($E$13),"N/A","")</f>
        <v>N/A</v>
      </c>
      <c r="BA133" s="172"/>
      <c r="BB133" s="173"/>
      <c r="BC133" s="174" t="s">
        <v>49</v>
      </c>
      <c r="BD133" s="172"/>
      <c r="BE133" s="173"/>
      <c r="BF133" s="171" t="str">
        <f>IF(ISBLANK($E$14),"N/A","")</f>
        <v>N/A</v>
      </c>
      <c r="BG133" s="172"/>
      <c r="BH133" s="173"/>
      <c r="BI133" s="174" t="s">
        <v>50</v>
      </c>
      <c r="BJ133" s="172"/>
      <c r="BK133" s="172"/>
      <c r="BL133" s="171" t="str">
        <f>IF(ISBLANK($E$15),"N/A","")</f>
        <v>N/A</v>
      </c>
      <c r="BM133" s="172"/>
      <c r="BN133" s="188"/>
      <c r="BO133" s="52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</row>
    <row r="134" spans="1:92" ht="24.75" customHeight="1" x14ac:dyDescent="0.3">
      <c r="A134" s="1"/>
      <c r="B134" s="434" t="s">
        <v>129</v>
      </c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215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</row>
    <row r="135" spans="1:92" ht="24.75" customHeight="1" x14ac:dyDescent="0.3">
      <c r="A135" s="1"/>
      <c r="B135" s="184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3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</row>
    <row r="136" spans="1:92" ht="24.75" customHeight="1" x14ac:dyDescent="0.3">
      <c r="A136" s="1"/>
      <c r="B136" s="184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3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</row>
    <row r="137" spans="1:92" ht="24.75" customHeight="1" x14ac:dyDescent="0.3">
      <c r="A137" s="1"/>
      <c r="B137" s="184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3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</row>
    <row r="138" spans="1:92" ht="24.75" customHeight="1" x14ac:dyDescent="0.3">
      <c r="A138" s="1"/>
      <c r="B138" s="184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3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</row>
    <row r="139" spans="1:92" ht="24.75" customHeight="1" x14ac:dyDescent="0.3">
      <c r="A139" s="1"/>
      <c r="B139" s="203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5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</row>
    <row r="140" spans="1:92" ht="24.75" customHeight="1" x14ac:dyDescent="0.3">
      <c r="A140" s="1"/>
      <c r="B140" s="437" t="s">
        <v>130</v>
      </c>
      <c r="C140" s="438"/>
      <c r="D140" s="438"/>
      <c r="E140" s="438"/>
      <c r="F140" s="438"/>
      <c r="G140" s="438"/>
      <c r="H140" s="438"/>
      <c r="I140" s="438"/>
      <c r="J140" s="438"/>
      <c r="K140" s="438"/>
      <c r="L140" s="438"/>
      <c r="M140" s="438"/>
      <c r="N140" s="438"/>
      <c r="O140" s="438"/>
      <c r="P140" s="438"/>
      <c r="Q140" s="438"/>
      <c r="R140" s="438"/>
      <c r="S140" s="438"/>
      <c r="T140" s="438"/>
      <c r="U140" s="438"/>
      <c r="V140" s="438"/>
      <c r="W140" s="438"/>
      <c r="X140" s="438"/>
      <c r="Y140" s="438"/>
      <c r="Z140" s="438"/>
      <c r="AA140" s="438"/>
      <c r="AB140" s="438"/>
      <c r="AC140" s="438"/>
      <c r="AD140" s="438"/>
      <c r="AE140" s="438"/>
      <c r="AF140" s="438"/>
      <c r="AG140" s="438"/>
      <c r="AH140" s="53"/>
      <c r="AI140" s="439" t="s">
        <v>131</v>
      </c>
      <c r="AJ140" s="277"/>
      <c r="AK140" s="278"/>
      <c r="AL140" s="54"/>
      <c r="AM140" s="55"/>
      <c r="AN140" s="55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</row>
    <row r="141" spans="1:92" ht="24.75" customHeight="1" x14ac:dyDescent="0.3">
      <c r="A141" s="1"/>
      <c r="B141" s="440" t="s">
        <v>132</v>
      </c>
      <c r="C141" s="287"/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58"/>
      <c r="AP141" s="196" t="s">
        <v>133</v>
      </c>
      <c r="AQ141" s="172"/>
      <c r="AR141" s="188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</row>
    <row r="142" spans="1:92" ht="24.75" customHeight="1" x14ac:dyDescent="0.3">
      <c r="A142" s="1"/>
      <c r="B142" s="440" t="s">
        <v>134</v>
      </c>
      <c r="C142" s="287"/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7"/>
      <c r="AK142" s="287"/>
      <c r="AL142" s="287"/>
      <c r="AM142" s="287"/>
      <c r="AN142" s="59"/>
      <c r="AO142" s="196" t="s">
        <v>133</v>
      </c>
      <c r="AP142" s="172"/>
      <c r="AQ142" s="188"/>
      <c r="AR142" s="60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</row>
    <row r="143" spans="1:92" ht="24.75" customHeight="1" x14ac:dyDescent="0.3">
      <c r="A143" s="1"/>
      <c r="B143" s="185" t="s">
        <v>135</v>
      </c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61"/>
      <c r="AS143" s="196" t="s">
        <v>131</v>
      </c>
      <c r="AT143" s="172"/>
      <c r="AU143" s="188"/>
      <c r="AV143" s="8"/>
      <c r="AW143" s="49"/>
      <c r="AX143" s="49"/>
      <c r="AY143" s="49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</row>
    <row r="144" spans="1:92" ht="24.75" customHeight="1" x14ac:dyDescent="0.3">
      <c r="A144" s="1"/>
      <c r="B144" s="363" t="s">
        <v>136</v>
      </c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62"/>
      <c r="AN144" s="196" t="s">
        <v>137</v>
      </c>
      <c r="AO144" s="172"/>
      <c r="AP144" s="188"/>
      <c r="AQ144" s="63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</row>
    <row r="145" spans="1:92" ht="24.75" customHeight="1" x14ac:dyDescent="0.3">
      <c r="A145" s="1"/>
      <c r="B145" s="185" t="s">
        <v>138</v>
      </c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233"/>
      <c r="BE145" s="361" t="s">
        <v>139</v>
      </c>
      <c r="BF145" s="172"/>
      <c r="BG145" s="172"/>
      <c r="BH145" s="172"/>
      <c r="BI145" s="188"/>
      <c r="BJ145" s="1"/>
      <c r="BK145" s="1"/>
      <c r="BL145" s="1"/>
      <c r="BM145" s="1"/>
      <c r="BN145" s="1"/>
      <c r="BO145" s="1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</row>
    <row r="146" spans="1:92" ht="24.75" customHeight="1" x14ac:dyDescent="0.3">
      <c r="A146" s="1"/>
      <c r="B146" s="363" t="s">
        <v>140</v>
      </c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362" t="s">
        <v>141</v>
      </c>
      <c r="AH146" s="257"/>
      <c r="AI146" s="257"/>
      <c r="AJ146" s="257"/>
      <c r="AK146" s="257"/>
      <c r="AL146" s="196" t="s">
        <v>272</v>
      </c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88"/>
      <c r="AW146" s="64"/>
      <c r="AX146" s="1"/>
      <c r="AY146" s="1"/>
      <c r="AZ146" s="65" t="s">
        <v>142</v>
      </c>
      <c r="BA146" s="45"/>
      <c r="BB146" s="45"/>
      <c r="BC146" s="45"/>
      <c r="BD146" s="66"/>
      <c r="BE146" s="196" t="s">
        <v>273</v>
      </c>
      <c r="BF146" s="172"/>
      <c r="BG146" s="172"/>
      <c r="BH146" s="172"/>
      <c r="BI146" s="172"/>
      <c r="BJ146" s="172"/>
      <c r="BK146" s="172"/>
      <c r="BL146" s="172"/>
      <c r="BM146" s="172"/>
      <c r="BN146" s="188"/>
      <c r="BO146" s="1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</row>
    <row r="147" spans="1:92" ht="24.75" customHeight="1" x14ac:dyDescent="0.3">
      <c r="A147" s="1"/>
      <c r="B147" s="363" t="s">
        <v>143</v>
      </c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62"/>
      <c r="Z147" s="436" t="s">
        <v>144</v>
      </c>
      <c r="AA147" s="182"/>
      <c r="AB147" s="296"/>
      <c r="AC147" s="196" t="s">
        <v>131</v>
      </c>
      <c r="AD147" s="172"/>
      <c r="AE147" s="188"/>
      <c r="AF147" s="67"/>
      <c r="AG147" s="436" t="s">
        <v>145</v>
      </c>
      <c r="AH147" s="182"/>
      <c r="AI147" s="182"/>
      <c r="AJ147" s="68"/>
      <c r="AK147" s="196"/>
      <c r="AL147" s="172"/>
      <c r="AM147" s="188"/>
      <c r="AN147" s="69"/>
      <c r="AO147" s="70"/>
      <c r="AP147" s="70"/>
      <c r="AQ147" s="70"/>
      <c r="AR147" s="70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</row>
    <row r="148" spans="1:92" ht="24.75" customHeight="1" x14ac:dyDescent="0.3">
      <c r="A148" s="1"/>
      <c r="B148" s="209" t="s">
        <v>146</v>
      </c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233"/>
      <c r="AL148" s="196" t="s">
        <v>147</v>
      </c>
      <c r="AM148" s="172"/>
      <c r="AN148" s="188"/>
      <c r="AO148" s="196" t="s">
        <v>271</v>
      </c>
      <c r="AP148" s="172"/>
      <c r="AQ148" s="188"/>
      <c r="AR148" s="196" t="s">
        <v>148</v>
      </c>
      <c r="AS148" s="172"/>
      <c r="AT148" s="188"/>
      <c r="AU148" s="196" t="s">
        <v>271</v>
      </c>
      <c r="AV148" s="172"/>
      <c r="AW148" s="188"/>
      <c r="AX148" s="196" t="s">
        <v>149</v>
      </c>
      <c r="AY148" s="172"/>
      <c r="AZ148" s="188"/>
      <c r="BA148" s="196" t="s">
        <v>271</v>
      </c>
      <c r="BB148" s="172"/>
      <c r="BC148" s="188"/>
      <c r="BD148" s="196" t="s">
        <v>150</v>
      </c>
      <c r="BE148" s="172"/>
      <c r="BF148" s="188"/>
      <c r="BG148" s="196" t="s">
        <v>271</v>
      </c>
      <c r="BH148" s="172"/>
      <c r="BI148" s="188"/>
      <c r="BJ148" s="196" t="s">
        <v>151</v>
      </c>
      <c r="BK148" s="172"/>
      <c r="BL148" s="188"/>
      <c r="BM148" s="196"/>
      <c r="BN148" s="172"/>
      <c r="BO148" s="215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 spans="1:92" ht="24.75" customHeight="1" x14ac:dyDescent="0.3">
      <c r="A149" s="1"/>
      <c r="B149" s="432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233"/>
      <c r="AL149" s="433" t="s">
        <v>152</v>
      </c>
      <c r="AM149" s="172"/>
      <c r="AN149" s="188"/>
      <c r="AO149" s="196"/>
      <c r="AP149" s="172"/>
      <c r="AQ149" s="188"/>
      <c r="AR149" s="196" t="s">
        <v>153</v>
      </c>
      <c r="AS149" s="172"/>
      <c r="AT149" s="188"/>
      <c r="AU149" s="196"/>
      <c r="AV149" s="172"/>
      <c r="AW149" s="188"/>
      <c r="AX149" s="196" t="s">
        <v>154</v>
      </c>
      <c r="AY149" s="172"/>
      <c r="AZ149" s="188"/>
      <c r="BA149" s="196"/>
      <c r="BB149" s="172"/>
      <c r="BC149" s="188"/>
      <c r="BD149" s="361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215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 spans="1:92" ht="24.75" customHeight="1" x14ac:dyDescent="0.3">
      <c r="A150" s="1"/>
      <c r="B150" s="412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386"/>
      <c r="AL150" s="373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215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</row>
    <row r="151" spans="1:92" ht="24.75" customHeight="1" x14ac:dyDescent="0.3">
      <c r="A151" s="1"/>
      <c r="B151" s="434" t="s">
        <v>155</v>
      </c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215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</row>
    <row r="152" spans="1:92" ht="24.75" customHeight="1" x14ac:dyDescent="0.3">
      <c r="A152" s="1"/>
      <c r="B152" s="396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80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</row>
    <row r="153" spans="1:92" ht="24.75" customHeight="1" x14ac:dyDescent="0.3">
      <c r="A153" s="1"/>
      <c r="B153" s="184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3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</row>
    <row r="154" spans="1:92" ht="24.75" customHeight="1" x14ac:dyDescent="0.3">
      <c r="A154" s="1"/>
      <c r="B154" s="184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3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</row>
    <row r="155" spans="1:92" ht="24.75" customHeight="1" x14ac:dyDescent="0.3">
      <c r="A155" s="1"/>
      <c r="B155" s="184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3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</row>
    <row r="156" spans="1:92" ht="24.75" customHeight="1" x14ac:dyDescent="0.3">
      <c r="A156" s="1"/>
      <c r="B156" s="184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3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</row>
    <row r="157" spans="1:92" ht="24.75" customHeight="1" x14ac:dyDescent="0.3">
      <c r="A157" s="1"/>
      <c r="B157" s="184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3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</row>
    <row r="158" spans="1:92" ht="24.75" customHeight="1" x14ac:dyDescent="0.3">
      <c r="A158" s="1"/>
      <c r="B158" s="203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5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</row>
    <row r="159" spans="1:92" ht="15.75" customHeight="1" x14ac:dyDescent="0.3">
      <c r="A159" s="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1"/>
      <c r="CF159" s="1"/>
      <c r="CG159" s="1"/>
      <c r="CH159" s="1"/>
      <c r="CI159" s="1"/>
      <c r="CJ159" s="1"/>
      <c r="CK159" s="1"/>
      <c r="CL159" s="1"/>
      <c r="CM159" s="1"/>
      <c r="CN159" s="1"/>
    </row>
    <row r="160" spans="1:92" ht="15.75" customHeight="1" x14ac:dyDescent="0.3">
      <c r="A160" s="1"/>
      <c r="B160" s="71"/>
      <c r="C160" s="417" t="s">
        <v>156</v>
      </c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7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71"/>
      <c r="CE160" s="1"/>
      <c r="CF160" s="1"/>
      <c r="CG160" s="1"/>
      <c r="CH160" s="1"/>
      <c r="CI160" s="1"/>
      <c r="CJ160" s="1"/>
      <c r="CK160" s="1"/>
      <c r="CL160" s="1"/>
      <c r="CM160" s="1"/>
      <c r="CN160" s="1"/>
    </row>
    <row r="161" spans="1:92" ht="15.75" customHeight="1" x14ac:dyDescent="0.3">
      <c r="A161" s="1"/>
      <c r="B161" s="71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71"/>
      <c r="CE161" s="1"/>
      <c r="CF161" s="1"/>
      <c r="CG161" s="1"/>
      <c r="CH161" s="1"/>
      <c r="CI161" s="1"/>
      <c r="CJ161" s="1"/>
      <c r="CK161" s="1"/>
      <c r="CL161" s="1"/>
      <c r="CM161" s="1"/>
      <c r="CN161" s="1"/>
    </row>
    <row r="162" spans="1:92" ht="15.75" customHeight="1" x14ac:dyDescent="0.3">
      <c r="A162" s="1"/>
      <c r="B162" s="71"/>
      <c r="C162" s="1"/>
      <c r="D162" s="418" t="s">
        <v>157</v>
      </c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8"/>
      <c r="AE162" s="1"/>
      <c r="AF162" s="1"/>
      <c r="AG162" s="419" t="s">
        <v>158</v>
      </c>
      <c r="AH162" s="277"/>
      <c r="AI162" s="277"/>
      <c r="AJ162" s="277"/>
      <c r="AK162" s="277"/>
      <c r="AL162" s="277"/>
      <c r="AM162" s="277"/>
      <c r="AN162" s="277"/>
      <c r="AO162" s="277"/>
      <c r="AP162" s="277"/>
      <c r="AQ162" s="277"/>
      <c r="AR162" s="277"/>
      <c r="AS162" s="277"/>
      <c r="AT162" s="277"/>
      <c r="AU162" s="277"/>
      <c r="AV162" s="277"/>
      <c r="AW162" s="277"/>
      <c r="AX162" s="277"/>
      <c r="AY162" s="277"/>
      <c r="AZ162" s="277"/>
      <c r="BA162" s="277"/>
      <c r="BB162" s="277"/>
      <c r="BC162" s="277"/>
      <c r="BD162" s="277"/>
      <c r="BE162" s="277"/>
      <c r="BF162" s="277"/>
      <c r="BG162" s="277"/>
      <c r="BH162" s="277"/>
      <c r="BI162" s="277"/>
      <c r="BJ162" s="277"/>
      <c r="BK162" s="277"/>
      <c r="BL162" s="277"/>
      <c r="BM162" s="277"/>
      <c r="BN162" s="277"/>
      <c r="BO162" s="283"/>
      <c r="BP162" s="7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71"/>
      <c r="CE162" s="1"/>
      <c r="CF162" s="1"/>
      <c r="CG162" s="1"/>
      <c r="CH162" s="1"/>
      <c r="CI162" s="1"/>
      <c r="CJ162" s="1"/>
      <c r="CK162" s="1"/>
      <c r="CL162" s="1"/>
      <c r="CM162" s="1"/>
      <c r="CN162" s="1"/>
    </row>
    <row r="163" spans="1:92" ht="15.75" customHeight="1" x14ac:dyDescent="0.3">
      <c r="A163" s="1"/>
      <c r="B163" s="71"/>
      <c r="C163" s="1"/>
      <c r="D163" s="420" t="s">
        <v>159</v>
      </c>
      <c r="E163" s="172"/>
      <c r="F163" s="172"/>
      <c r="G163" s="172"/>
      <c r="H163" s="172"/>
      <c r="I163" s="172"/>
      <c r="J163" s="172"/>
      <c r="K163" s="369" t="s">
        <v>160</v>
      </c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215"/>
      <c r="AE163" s="73"/>
      <c r="AF163" s="74"/>
      <c r="AG163" s="420" t="s">
        <v>159</v>
      </c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88"/>
      <c r="AU163" s="435" t="s">
        <v>161</v>
      </c>
      <c r="AV163" s="176"/>
      <c r="AW163" s="176"/>
      <c r="AX163" s="176"/>
      <c r="AY163" s="176"/>
      <c r="AZ163" s="176"/>
      <c r="BA163" s="176"/>
      <c r="BB163" s="176"/>
      <c r="BC163" s="176"/>
      <c r="BD163" s="176"/>
      <c r="BE163" s="176"/>
      <c r="BF163" s="176"/>
      <c r="BG163" s="176"/>
      <c r="BH163" s="176"/>
      <c r="BI163" s="176"/>
      <c r="BJ163" s="176"/>
      <c r="BK163" s="176"/>
      <c r="BL163" s="176"/>
      <c r="BM163" s="176"/>
      <c r="BN163" s="176"/>
      <c r="BO163" s="177"/>
      <c r="BP163" s="74"/>
      <c r="BQ163" s="74"/>
      <c r="BR163" s="75"/>
      <c r="BS163" s="411" t="s">
        <v>162</v>
      </c>
      <c r="BT163" s="207"/>
      <c r="BU163" s="207"/>
      <c r="BV163" s="384"/>
      <c r="BW163" s="413" t="s">
        <v>163</v>
      </c>
      <c r="BX163" s="207"/>
      <c r="BY163" s="207"/>
      <c r="BZ163" s="207"/>
      <c r="CA163" s="207"/>
      <c r="CB163" s="207"/>
      <c r="CC163" s="208"/>
      <c r="CD163" s="71"/>
      <c r="CE163" s="1"/>
      <c r="CF163" s="1"/>
      <c r="CG163" s="1"/>
      <c r="CH163" s="1"/>
      <c r="CI163" s="1"/>
      <c r="CJ163" s="1"/>
      <c r="CK163" s="1"/>
      <c r="CL163" s="1"/>
      <c r="CM163" s="1"/>
      <c r="CN163" s="1"/>
    </row>
    <row r="164" spans="1:92" ht="15.75" customHeight="1" x14ac:dyDescent="0.3">
      <c r="A164" s="1"/>
      <c r="B164" s="71"/>
      <c r="C164" s="1"/>
      <c r="D164" s="389" t="s">
        <v>164</v>
      </c>
      <c r="E164" s="190"/>
      <c r="F164" s="190"/>
      <c r="G164" s="190"/>
      <c r="H164" s="190"/>
      <c r="I164" s="190"/>
      <c r="J164" s="190"/>
      <c r="K164" s="421" t="s">
        <v>165</v>
      </c>
      <c r="L164" s="179"/>
      <c r="M164" s="179"/>
      <c r="N164" s="179"/>
      <c r="O164" s="179"/>
      <c r="P164" s="388" t="s">
        <v>166</v>
      </c>
      <c r="Q164" s="179"/>
      <c r="R164" s="179"/>
      <c r="S164" s="179"/>
      <c r="T164" s="285"/>
      <c r="U164" s="388" t="s">
        <v>167</v>
      </c>
      <c r="V164" s="179"/>
      <c r="W164" s="179"/>
      <c r="X164" s="179"/>
      <c r="Y164" s="285"/>
      <c r="Z164" s="388" t="s">
        <v>168</v>
      </c>
      <c r="AA164" s="179"/>
      <c r="AB164" s="179"/>
      <c r="AC164" s="179"/>
      <c r="AD164" s="180"/>
      <c r="AE164" s="74"/>
      <c r="AF164" s="74"/>
      <c r="AG164" s="389" t="s">
        <v>169</v>
      </c>
      <c r="AH164" s="190"/>
      <c r="AI164" s="190"/>
      <c r="AJ164" s="190"/>
      <c r="AK164" s="372" t="s">
        <v>164</v>
      </c>
      <c r="AL164" s="186"/>
      <c r="AM164" s="186"/>
      <c r="AN164" s="186"/>
      <c r="AO164" s="233"/>
      <c r="AP164" s="426" t="s">
        <v>170</v>
      </c>
      <c r="AQ164" s="186"/>
      <c r="AR164" s="186"/>
      <c r="AS164" s="186"/>
      <c r="AT164" s="233"/>
      <c r="AU164" s="415" t="s">
        <v>165</v>
      </c>
      <c r="AV164" s="186"/>
      <c r="AW164" s="186"/>
      <c r="AX164" s="186"/>
      <c r="AY164" s="254"/>
      <c r="AZ164" s="416" t="s">
        <v>166</v>
      </c>
      <c r="BA164" s="287"/>
      <c r="BB164" s="287"/>
      <c r="BC164" s="287"/>
      <c r="BD164" s="287"/>
      <c r="BE164" s="315"/>
      <c r="BF164" s="415" t="s">
        <v>167</v>
      </c>
      <c r="BG164" s="186"/>
      <c r="BH164" s="186"/>
      <c r="BI164" s="186"/>
      <c r="BJ164" s="254"/>
      <c r="BK164" s="388" t="s">
        <v>168</v>
      </c>
      <c r="BL164" s="179"/>
      <c r="BM164" s="179"/>
      <c r="BN164" s="179"/>
      <c r="BO164" s="180"/>
      <c r="BP164" s="78"/>
      <c r="BQ164" s="78"/>
      <c r="BR164" s="79"/>
      <c r="BS164" s="412"/>
      <c r="BT164" s="176"/>
      <c r="BU164" s="176"/>
      <c r="BV164" s="386"/>
      <c r="BW164" s="414"/>
      <c r="BX164" s="176"/>
      <c r="BY164" s="176"/>
      <c r="BZ164" s="176"/>
      <c r="CA164" s="176"/>
      <c r="CB164" s="176"/>
      <c r="CC164" s="177"/>
      <c r="CD164" s="71"/>
      <c r="CE164" s="1"/>
      <c r="CF164" s="1"/>
      <c r="CG164" s="1"/>
      <c r="CH164" s="1"/>
      <c r="CI164" s="1"/>
      <c r="CJ164" s="1"/>
      <c r="CK164" s="1"/>
      <c r="CL164" s="1"/>
      <c r="CM164" s="1"/>
      <c r="CN164" s="1"/>
    </row>
    <row r="165" spans="1:92" ht="15.75" customHeight="1" x14ac:dyDescent="0.3">
      <c r="A165" s="1"/>
      <c r="B165" s="71"/>
      <c r="C165" s="1"/>
      <c r="D165" s="412"/>
      <c r="E165" s="176"/>
      <c r="F165" s="176"/>
      <c r="G165" s="176"/>
      <c r="H165" s="176"/>
      <c r="I165" s="176"/>
      <c r="J165" s="176"/>
      <c r="K165" s="422" t="s">
        <v>171</v>
      </c>
      <c r="L165" s="243"/>
      <c r="M165" s="243"/>
      <c r="N165" s="243"/>
      <c r="O165" s="243"/>
      <c r="P165" s="247" t="s">
        <v>172</v>
      </c>
      <c r="Q165" s="243"/>
      <c r="R165" s="243"/>
      <c r="S165" s="243"/>
      <c r="T165" s="244"/>
      <c r="U165" s="247" t="s">
        <v>172</v>
      </c>
      <c r="V165" s="243"/>
      <c r="W165" s="243"/>
      <c r="X165" s="243"/>
      <c r="Y165" s="244"/>
      <c r="Z165" s="247" t="s">
        <v>172</v>
      </c>
      <c r="AA165" s="243"/>
      <c r="AB165" s="243"/>
      <c r="AC165" s="243"/>
      <c r="AD165" s="250"/>
      <c r="AG165" s="390"/>
      <c r="AH165" s="287"/>
      <c r="AI165" s="287"/>
      <c r="AJ165" s="287"/>
      <c r="AK165" s="176"/>
      <c r="AL165" s="176"/>
      <c r="AM165" s="176"/>
      <c r="AN165" s="176"/>
      <c r="AO165" s="386"/>
      <c r="AP165" s="414"/>
      <c r="AQ165" s="176"/>
      <c r="AR165" s="176"/>
      <c r="AS165" s="176"/>
      <c r="AT165" s="386"/>
      <c r="AU165" s="377" t="s">
        <v>171</v>
      </c>
      <c r="AV165" s="243"/>
      <c r="AW165" s="243"/>
      <c r="AX165" s="243"/>
      <c r="AY165" s="244"/>
      <c r="AZ165" s="247" t="s">
        <v>172</v>
      </c>
      <c r="BA165" s="243"/>
      <c r="BB165" s="243"/>
      <c r="BC165" s="243"/>
      <c r="BD165" s="243"/>
      <c r="BE165" s="244"/>
      <c r="BF165" s="247" t="s">
        <v>172</v>
      </c>
      <c r="BG165" s="243"/>
      <c r="BH165" s="243"/>
      <c r="BI165" s="243"/>
      <c r="BJ165" s="244"/>
      <c r="BK165" s="247" t="s">
        <v>172</v>
      </c>
      <c r="BL165" s="243"/>
      <c r="BM165" s="243"/>
      <c r="BN165" s="243"/>
      <c r="BO165" s="250"/>
      <c r="BP165" s="80"/>
      <c r="BQ165" s="80"/>
      <c r="BR165" s="81"/>
      <c r="BS165" s="427" t="s">
        <v>173</v>
      </c>
      <c r="BT165" s="179"/>
      <c r="BU165" s="179"/>
      <c r="BV165" s="224"/>
      <c r="BW165" s="421" t="s">
        <v>174</v>
      </c>
      <c r="BX165" s="179"/>
      <c r="BY165" s="179"/>
      <c r="BZ165" s="179"/>
      <c r="CA165" s="179"/>
      <c r="CB165" s="179"/>
      <c r="CC165" s="180"/>
      <c r="CD165" s="71"/>
      <c r="CE165" s="1"/>
      <c r="CF165" s="1"/>
      <c r="CG165" s="1"/>
      <c r="CH165" s="1"/>
      <c r="CI165" s="1"/>
      <c r="CJ165" s="1"/>
      <c r="CK165" s="1"/>
      <c r="CL165" s="1"/>
      <c r="CM165" s="1"/>
      <c r="CN165" s="1"/>
    </row>
    <row r="166" spans="1:92" ht="15.75" customHeight="1" x14ac:dyDescent="0.3">
      <c r="A166" s="1"/>
      <c r="B166" s="71"/>
      <c r="C166" s="1"/>
      <c r="D166" s="423" t="s">
        <v>175</v>
      </c>
      <c r="E166" s="186"/>
      <c r="F166" s="186"/>
      <c r="G166" s="186"/>
      <c r="H166" s="186"/>
      <c r="I166" s="186"/>
      <c r="J166" s="186"/>
      <c r="K166" s="424">
        <v>7.7</v>
      </c>
      <c r="L166" s="179"/>
      <c r="M166" s="179"/>
      <c r="N166" s="179"/>
      <c r="O166" s="425"/>
      <c r="P166" s="391" t="s">
        <v>176</v>
      </c>
      <c r="Q166" s="392"/>
      <c r="R166" s="392"/>
      <c r="S166" s="392"/>
      <c r="T166" s="393"/>
      <c r="U166" s="394" t="s">
        <v>176</v>
      </c>
      <c r="V166" s="179"/>
      <c r="W166" s="179"/>
      <c r="X166" s="179"/>
      <c r="Y166" s="285"/>
      <c r="Z166" s="395"/>
      <c r="AA166" s="190"/>
      <c r="AB166" s="190"/>
      <c r="AC166" s="190"/>
      <c r="AD166" s="334"/>
      <c r="AE166" s="1"/>
      <c r="AF166" s="1"/>
      <c r="AG166" s="396" t="s">
        <v>75</v>
      </c>
      <c r="AH166" s="179"/>
      <c r="AI166" s="179"/>
      <c r="AJ166" s="224"/>
      <c r="AK166" s="397" t="s">
        <v>177</v>
      </c>
      <c r="AL166" s="179"/>
      <c r="AM166" s="179"/>
      <c r="AN166" s="179"/>
      <c r="AO166" s="224"/>
      <c r="AP166" s="428" t="s">
        <v>178</v>
      </c>
      <c r="AQ166" s="190"/>
      <c r="AR166" s="190"/>
      <c r="AS166" s="190"/>
      <c r="AT166" s="357"/>
      <c r="AU166" s="429">
        <v>4.7</v>
      </c>
      <c r="AV166" s="229"/>
      <c r="AW166" s="229"/>
      <c r="AX166" s="229"/>
      <c r="AY166" s="430"/>
      <c r="AZ166" s="391" t="s">
        <v>179</v>
      </c>
      <c r="BA166" s="392"/>
      <c r="BB166" s="392"/>
      <c r="BC166" s="392"/>
      <c r="BD166" s="392"/>
      <c r="BE166" s="431"/>
      <c r="BF166" s="395" t="s">
        <v>179</v>
      </c>
      <c r="BG166" s="190"/>
      <c r="BH166" s="190"/>
      <c r="BI166" s="190"/>
      <c r="BJ166" s="191"/>
      <c r="BK166" s="394"/>
      <c r="BL166" s="179"/>
      <c r="BM166" s="179"/>
      <c r="BN166" s="179"/>
      <c r="BO166" s="180"/>
      <c r="BP166" s="80"/>
      <c r="BQ166" s="80"/>
      <c r="BR166" s="81"/>
      <c r="BS166" s="343" t="s">
        <v>85</v>
      </c>
      <c r="BT166" s="182"/>
      <c r="BU166" s="182"/>
      <c r="BV166" s="296"/>
      <c r="BW166" s="344" t="s">
        <v>179</v>
      </c>
      <c r="BX166" s="182"/>
      <c r="BY166" s="182"/>
      <c r="BZ166" s="182"/>
      <c r="CA166" s="182"/>
      <c r="CB166" s="182"/>
      <c r="CC166" s="183"/>
      <c r="CD166" s="71"/>
      <c r="CE166" s="1"/>
      <c r="CF166" s="1"/>
      <c r="CG166" s="1"/>
      <c r="CH166" s="1"/>
      <c r="CI166" s="1"/>
      <c r="CJ166" s="1"/>
      <c r="CK166" s="1"/>
      <c r="CL166" s="1"/>
      <c r="CM166" s="1"/>
      <c r="CN166" s="1"/>
    </row>
    <row r="167" spans="1:92" ht="15.75" customHeight="1" x14ac:dyDescent="0.3">
      <c r="A167" s="1"/>
      <c r="B167" s="71"/>
      <c r="C167" s="1"/>
      <c r="D167" s="184" t="s">
        <v>180</v>
      </c>
      <c r="E167" s="182"/>
      <c r="F167" s="182"/>
      <c r="G167" s="182"/>
      <c r="H167" s="182"/>
      <c r="I167" s="182"/>
      <c r="J167" s="182"/>
      <c r="K167" s="345">
        <v>28</v>
      </c>
      <c r="L167" s="182"/>
      <c r="M167" s="182"/>
      <c r="N167" s="182"/>
      <c r="O167" s="346"/>
      <c r="P167" s="341" t="s">
        <v>176</v>
      </c>
      <c r="Q167" s="182"/>
      <c r="R167" s="182"/>
      <c r="S167" s="182"/>
      <c r="T167" s="294"/>
      <c r="U167" s="305" t="s">
        <v>176</v>
      </c>
      <c r="V167" s="182"/>
      <c r="W167" s="182"/>
      <c r="X167" s="182"/>
      <c r="Y167" s="294"/>
      <c r="Z167" s="305"/>
      <c r="AA167" s="182"/>
      <c r="AB167" s="182"/>
      <c r="AC167" s="182"/>
      <c r="AD167" s="183"/>
      <c r="AE167" s="1"/>
      <c r="AF167" s="1"/>
      <c r="AG167" s="184" t="s">
        <v>76</v>
      </c>
      <c r="AH167" s="182"/>
      <c r="AI167" s="182"/>
      <c r="AJ167" s="296"/>
      <c r="AK167" s="339" t="s">
        <v>181</v>
      </c>
      <c r="AL167" s="182"/>
      <c r="AM167" s="182"/>
      <c r="AN167" s="182"/>
      <c r="AO167" s="296"/>
      <c r="AP167" s="339" t="s">
        <v>182</v>
      </c>
      <c r="AQ167" s="182"/>
      <c r="AR167" s="182"/>
      <c r="AS167" s="182"/>
      <c r="AT167" s="296"/>
      <c r="AU167" s="340">
        <v>42</v>
      </c>
      <c r="AV167" s="182"/>
      <c r="AW167" s="182"/>
      <c r="AX167" s="182"/>
      <c r="AY167" s="294"/>
      <c r="AZ167" s="341" t="s">
        <v>183</v>
      </c>
      <c r="BA167" s="182"/>
      <c r="BB167" s="182"/>
      <c r="BC167" s="182"/>
      <c r="BD167" s="182"/>
      <c r="BE167" s="294"/>
      <c r="BF167" s="349" t="s">
        <v>183</v>
      </c>
      <c r="BG167" s="257"/>
      <c r="BH167" s="257"/>
      <c r="BI167" s="257"/>
      <c r="BJ167" s="258"/>
      <c r="BK167" s="342"/>
      <c r="BL167" s="287"/>
      <c r="BM167" s="287"/>
      <c r="BN167" s="287"/>
      <c r="BO167" s="288"/>
      <c r="BP167" s="80"/>
      <c r="BQ167" s="80"/>
      <c r="BR167" s="81"/>
      <c r="BS167" s="343" t="s">
        <v>179</v>
      </c>
      <c r="BT167" s="182"/>
      <c r="BU167" s="182"/>
      <c r="BV167" s="296"/>
      <c r="BW167" s="344" t="s">
        <v>184</v>
      </c>
      <c r="BX167" s="182"/>
      <c r="BY167" s="182"/>
      <c r="BZ167" s="182"/>
      <c r="CA167" s="182"/>
      <c r="CB167" s="182"/>
      <c r="CC167" s="183"/>
      <c r="CD167" s="71"/>
      <c r="CE167" s="1"/>
      <c r="CF167" s="1"/>
      <c r="CG167" s="1"/>
      <c r="CH167" s="1"/>
      <c r="CI167" s="1"/>
      <c r="CJ167" s="1"/>
      <c r="CK167" s="1"/>
      <c r="CL167" s="1"/>
      <c r="CM167" s="1"/>
      <c r="CN167" s="1"/>
    </row>
    <row r="168" spans="1:92" ht="15.75" customHeight="1" x14ac:dyDescent="0.3">
      <c r="A168" s="1"/>
      <c r="B168" s="71"/>
      <c r="C168" s="1"/>
      <c r="D168" s="184" t="s">
        <v>185</v>
      </c>
      <c r="E168" s="182"/>
      <c r="F168" s="182"/>
      <c r="G168" s="182"/>
      <c r="H168" s="182"/>
      <c r="I168" s="182"/>
      <c r="J168" s="182"/>
      <c r="K168" s="345">
        <v>18</v>
      </c>
      <c r="L168" s="182"/>
      <c r="M168" s="182"/>
      <c r="N168" s="182"/>
      <c r="O168" s="346"/>
      <c r="P168" s="341" t="s">
        <v>176</v>
      </c>
      <c r="Q168" s="182"/>
      <c r="R168" s="182"/>
      <c r="S168" s="182"/>
      <c r="T168" s="294"/>
      <c r="U168" s="305" t="s">
        <v>176</v>
      </c>
      <c r="V168" s="182"/>
      <c r="W168" s="182"/>
      <c r="X168" s="182"/>
      <c r="Y168" s="294"/>
      <c r="Z168" s="305"/>
      <c r="AA168" s="182"/>
      <c r="AB168" s="182"/>
      <c r="AC168" s="182"/>
      <c r="AD168" s="183"/>
      <c r="AE168" s="1"/>
      <c r="AF168" s="1"/>
      <c r="AG168" s="184" t="s">
        <v>77</v>
      </c>
      <c r="AH168" s="182"/>
      <c r="AI168" s="182"/>
      <c r="AJ168" s="296"/>
      <c r="AK168" s="339" t="s">
        <v>186</v>
      </c>
      <c r="AL168" s="182"/>
      <c r="AM168" s="182"/>
      <c r="AN168" s="182"/>
      <c r="AO168" s="296"/>
      <c r="AP168" s="339" t="s">
        <v>187</v>
      </c>
      <c r="AQ168" s="182"/>
      <c r="AR168" s="182"/>
      <c r="AS168" s="182"/>
      <c r="AT168" s="296"/>
      <c r="AU168" s="340">
        <v>13</v>
      </c>
      <c r="AV168" s="182"/>
      <c r="AW168" s="182"/>
      <c r="AX168" s="182"/>
      <c r="AY168" s="294"/>
      <c r="AZ168" s="341" t="s">
        <v>188</v>
      </c>
      <c r="BA168" s="182"/>
      <c r="BB168" s="182"/>
      <c r="BC168" s="182"/>
      <c r="BD168" s="182"/>
      <c r="BE168" s="294"/>
      <c r="BF168" s="349" t="s">
        <v>188</v>
      </c>
      <c r="BG168" s="257"/>
      <c r="BH168" s="257"/>
      <c r="BI168" s="257"/>
      <c r="BJ168" s="258"/>
      <c r="BK168" s="342"/>
      <c r="BL168" s="287"/>
      <c r="BM168" s="287"/>
      <c r="BN168" s="287"/>
      <c r="BO168" s="288"/>
      <c r="BP168" s="80"/>
      <c r="BQ168" s="80"/>
      <c r="BR168" s="81"/>
      <c r="BS168" s="343" t="s">
        <v>183</v>
      </c>
      <c r="BT168" s="182"/>
      <c r="BU168" s="182"/>
      <c r="BV168" s="296"/>
      <c r="BW168" s="344" t="s">
        <v>189</v>
      </c>
      <c r="BX168" s="182"/>
      <c r="BY168" s="182"/>
      <c r="BZ168" s="182"/>
      <c r="CA168" s="182"/>
      <c r="CB168" s="182"/>
      <c r="CC168" s="183"/>
      <c r="CD168" s="71"/>
      <c r="CE168" s="1"/>
      <c r="CF168" s="1"/>
      <c r="CG168" s="1"/>
      <c r="CH168" s="1"/>
      <c r="CI168" s="1"/>
      <c r="CJ168" s="1"/>
      <c r="CK168" s="1"/>
      <c r="CL168" s="1"/>
      <c r="CM168" s="1"/>
      <c r="CN168" s="1"/>
    </row>
    <row r="169" spans="1:92" ht="15.75" customHeight="1" x14ac:dyDescent="0.3">
      <c r="A169" s="1"/>
      <c r="B169" s="71"/>
      <c r="C169" s="1"/>
      <c r="D169" s="184" t="s">
        <v>190</v>
      </c>
      <c r="E169" s="182"/>
      <c r="F169" s="182"/>
      <c r="G169" s="182"/>
      <c r="H169" s="182"/>
      <c r="I169" s="182"/>
      <c r="J169" s="182"/>
      <c r="K169" s="345">
        <v>44</v>
      </c>
      <c r="L169" s="182"/>
      <c r="M169" s="182"/>
      <c r="N169" s="182"/>
      <c r="O169" s="346"/>
      <c r="P169" s="341" t="s">
        <v>188</v>
      </c>
      <c r="Q169" s="182"/>
      <c r="R169" s="182"/>
      <c r="S169" s="182"/>
      <c r="T169" s="294"/>
      <c r="U169" s="305" t="s">
        <v>188</v>
      </c>
      <c r="V169" s="182"/>
      <c r="W169" s="182"/>
      <c r="X169" s="182"/>
      <c r="Y169" s="294"/>
      <c r="Z169" s="305"/>
      <c r="AA169" s="182"/>
      <c r="AB169" s="182"/>
      <c r="AC169" s="182"/>
      <c r="AD169" s="183"/>
      <c r="AE169" s="1"/>
      <c r="AF169" s="1"/>
      <c r="AG169" s="184" t="s">
        <v>78</v>
      </c>
      <c r="AH169" s="182"/>
      <c r="AI169" s="182"/>
      <c r="AJ169" s="296"/>
      <c r="AK169" s="339" t="s">
        <v>191</v>
      </c>
      <c r="AL169" s="182"/>
      <c r="AM169" s="182"/>
      <c r="AN169" s="182"/>
      <c r="AO169" s="296"/>
      <c r="AP169" s="339" t="s">
        <v>192</v>
      </c>
      <c r="AQ169" s="182"/>
      <c r="AR169" s="182"/>
      <c r="AS169" s="182"/>
      <c r="AT169" s="296"/>
      <c r="AU169" s="340">
        <v>16</v>
      </c>
      <c r="AV169" s="182"/>
      <c r="AW169" s="182"/>
      <c r="AX169" s="182"/>
      <c r="AY169" s="294"/>
      <c r="AZ169" s="341" t="s">
        <v>183</v>
      </c>
      <c r="BA169" s="182"/>
      <c r="BB169" s="182"/>
      <c r="BC169" s="182"/>
      <c r="BD169" s="182"/>
      <c r="BE169" s="294"/>
      <c r="BF169" s="305" t="s">
        <v>183</v>
      </c>
      <c r="BG169" s="182"/>
      <c r="BH169" s="182"/>
      <c r="BI169" s="182"/>
      <c r="BJ169" s="294"/>
      <c r="BK169" s="342"/>
      <c r="BL169" s="287"/>
      <c r="BM169" s="287"/>
      <c r="BN169" s="287"/>
      <c r="BO169" s="288"/>
      <c r="BP169" s="80"/>
      <c r="BQ169" s="80"/>
      <c r="BR169" s="81"/>
      <c r="BS169" s="343" t="s">
        <v>188</v>
      </c>
      <c r="BT169" s="182"/>
      <c r="BU169" s="182"/>
      <c r="BV169" s="296"/>
      <c r="BW169" s="344" t="s">
        <v>193</v>
      </c>
      <c r="BX169" s="182"/>
      <c r="BY169" s="182"/>
      <c r="BZ169" s="182"/>
      <c r="CA169" s="182"/>
      <c r="CB169" s="182"/>
      <c r="CC169" s="183"/>
      <c r="CD169" s="71"/>
      <c r="CE169" s="1"/>
      <c r="CF169" s="1"/>
      <c r="CG169" s="1"/>
      <c r="CH169" s="1"/>
      <c r="CI169" s="1"/>
      <c r="CJ169" s="1"/>
      <c r="CK169" s="1"/>
      <c r="CL169" s="1"/>
      <c r="CM169" s="1"/>
      <c r="CN169" s="1"/>
    </row>
    <row r="170" spans="1:92" ht="15.75" customHeight="1" x14ac:dyDescent="0.3">
      <c r="A170" s="1"/>
      <c r="B170" s="71"/>
      <c r="C170" s="1"/>
      <c r="D170" s="184"/>
      <c r="E170" s="182"/>
      <c r="F170" s="182"/>
      <c r="G170" s="182"/>
      <c r="H170" s="182"/>
      <c r="I170" s="182"/>
      <c r="J170" s="182"/>
      <c r="K170" s="345"/>
      <c r="L170" s="182"/>
      <c r="M170" s="182"/>
      <c r="N170" s="182"/>
      <c r="O170" s="346"/>
      <c r="P170" s="341"/>
      <c r="Q170" s="182"/>
      <c r="R170" s="182"/>
      <c r="S170" s="182"/>
      <c r="T170" s="294"/>
      <c r="U170" s="305"/>
      <c r="V170" s="182"/>
      <c r="W170" s="182"/>
      <c r="X170" s="182"/>
      <c r="Y170" s="294"/>
      <c r="Z170" s="305"/>
      <c r="AA170" s="182"/>
      <c r="AB170" s="182"/>
      <c r="AC170" s="182"/>
      <c r="AD170" s="183"/>
      <c r="AE170" s="1"/>
      <c r="AF170" s="1"/>
      <c r="AG170" s="184" t="s">
        <v>79</v>
      </c>
      <c r="AH170" s="182"/>
      <c r="AI170" s="182"/>
      <c r="AJ170" s="296"/>
      <c r="AK170" s="339" t="s">
        <v>191</v>
      </c>
      <c r="AL170" s="182"/>
      <c r="AM170" s="182"/>
      <c r="AN170" s="182"/>
      <c r="AO170" s="296"/>
      <c r="AP170" s="339" t="s">
        <v>194</v>
      </c>
      <c r="AQ170" s="182"/>
      <c r="AR170" s="182"/>
      <c r="AS170" s="182"/>
      <c r="AT170" s="296"/>
      <c r="AU170" s="340">
        <v>24</v>
      </c>
      <c r="AV170" s="182"/>
      <c r="AW170" s="182"/>
      <c r="AX170" s="182"/>
      <c r="AY170" s="294"/>
      <c r="AZ170" s="341" t="s">
        <v>179</v>
      </c>
      <c r="BA170" s="182"/>
      <c r="BB170" s="182"/>
      <c r="BC170" s="182"/>
      <c r="BD170" s="182"/>
      <c r="BE170" s="294"/>
      <c r="BF170" s="305" t="s">
        <v>179</v>
      </c>
      <c r="BG170" s="182"/>
      <c r="BH170" s="182"/>
      <c r="BI170" s="182"/>
      <c r="BJ170" s="294"/>
      <c r="BK170" s="342"/>
      <c r="BL170" s="287"/>
      <c r="BM170" s="287"/>
      <c r="BN170" s="287"/>
      <c r="BO170" s="288"/>
      <c r="BP170" s="82"/>
      <c r="BQ170" s="82"/>
      <c r="BR170" s="41"/>
      <c r="BS170" s="184" t="s">
        <v>176</v>
      </c>
      <c r="BT170" s="182"/>
      <c r="BU170" s="182"/>
      <c r="BV170" s="296"/>
      <c r="BW170" s="410" t="s">
        <v>195</v>
      </c>
      <c r="BX170" s="182"/>
      <c r="BY170" s="182"/>
      <c r="BZ170" s="182"/>
      <c r="CA170" s="182"/>
      <c r="CB170" s="182"/>
      <c r="CC170" s="183"/>
      <c r="CD170" s="71"/>
      <c r="CE170" s="1"/>
      <c r="CF170" s="1"/>
      <c r="CG170" s="1"/>
      <c r="CH170" s="1"/>
      <c r="CI170" s="1"/>
      <c r="CJ170" s="1"/>
      <c r="CK170" s="1"/>
      <c r="CL170" s="1"/>
      <c r="CM170" s="1"/>
      <c r="CN170" s="1"/>
    </row>
    <row r="171" spans="1:92" ht="15.75" customHeight="1" x14ac:dyDescent="0.3">
      <c r="A171" s="1"/>
      <c r="B171" s="71"/>
      <c r="C171" s="1"/>
      <c r="D171" s="184"/>
      <c r="E171" s="182"/>
      <c r="F171" s="182"/>
      <c r="G171" s="182"/>
      <c r="H171" s="182"/>
      <c r="I171" s="182"/>
      <c r="J171" s="182"/>
      <c r="K171" s="345"/>
      <c r="L171" s="182"/>
      <c r="M171" s="182"/>
      <c r="N171" s="182"/>
      <c r="O171" s="346"/>
      <c r="P171" s="341"/>
      <c r="Q171" s="182"/>
      <c r="R171" s="182"/>
      <c r="S171" s="182"/>
      <c r="T171" s="294"/>
      <c r="U171" s="305"/>
      <c r="V171" s="182"/>
      <c r="W171" s="182"/>
      <c r="X171" s="182"/>
      <c r="Y171" s="294"/>
      <c r="Z171" s="305"/>
      <c r="AA171" s="182"/>
      <c r="AB171" s="182"/>
      <c r="AC171" s="182"/>
      <c r="AD171" s="183"/>
      <c r="AE171" s="1"/>
      <c r="AF171" s="1"/>
      <c r="AG171" s="184" t="s">
        <v>80</v>
      </c>
      <c r="AH171" s="182"/>
      <c r="AI171" s="182"/>
      <c r="AJ171" s="296"/>
      <c r="AK171" s="339" t="s">
        <v>196</v>
      </c>
      <c r="AL171" s="182"/>
      <c r="AM171" s="182"/>
      <c r="AN171" s="182"/>
      <c r="AO171" s="296"/>
      <c r="AP171" s="339"/>
      <c r="AQ171" s="182"/>
      <c r="AR171" s="182"/>
      <c r="AS171" s="182"/>
      <c r="AT171" s="296"/>
      <c r="AU171" s="340"/>
      <c r="AV171" s="182"/>
      <c r="AW171" s="182"/>
      <c r="AX171" s="182"/>
      <c r="AY171" s="294"/>
      <c r="AZ171" s="341"/>
      <c r="BA171" s="182"/>
      <c r="BB171" s="182"/>
      <c r="BC171" s="182"/>
      <c r="BD171" s="182"/>
      <c r="BE171" s="294"/>
      <c r="BF171" s="342"/>
      <c r="BG171" s="287"/>
      <c r="BH171" s="287"/>
      <c r="BI171" s="287"/>
      <c r="BJ171" s="315"/>
      <c r="BK171" s="342"/>
      <c r="BL171" s="287"/>
      <c r="BM171" s="287"/>
      <c r="BN171" s="287"/>
      <c r="BO171" s="288"/>
      <c r="BP171" s="82"/>
      <c r="BQ171" s="82"/>
      <c r="BR171" s="41"/>
      <c r="BS171" s="184" t="s">
        <v>197</v>
      </c>
      <c r="BT171" s="182"/>
      <c r="BU171" s="182"/>
      <c r="BV171" s="296"/>
      <c r="BW171" s="344" t="s">
        <v>198</v>
      </c>
      <c r="BX171" s="182"/>
      <c r="BY171" s="182"/>
      <c r="BZ171" s="182"/>
      <c r="CA171" s="182"/>
      <c r="CB171" s="182"/>
      <c r="CC171" s="183"/>
      <c r="CD171" s="71"/>
      <c r="CE171" s="1"/>
      <c r="CF171" s="1"/>
      <c r="CG171" s="1"/>
      <c r="CH171" s="1"/>
      <c r="CI171" s="1"/>
      <c r="CJ171" s="1"/>
      <c r="CK171" s="1"/>
      <c r="CL171" s="1"/>
      <c r="CM171" s="1"/>
      <c r="CN171" s="1"/>
    </row>
    <row r="172" spans="1:92" ht="15.75" customHeight="1" x14ac:dyDescent="0.3">
      <c r="A172" s="1"/>
      <c r="B172" s="71"/>
      <c r="C172" s="1"/>
      <c r="D172" s="184"/>
      <c r="E172" s="182"/>
      <c r="F172" s="182"/>
      <c r="G172" s="182"/>
      <c r="H172" s="182"/>
      <c r="I172" s="182"/>
      <c r="J172" s="182"/>
      <c r="K172" s="345"/>
      <c r="L172" s="182"/>
      <c r="M172" s="182"/>
      <c r="N172" s="182"/>
      <c r="O172" s="346"/>
      <c r="P172" s="341"/>
      <c r="Q172" s="182"/>
      <c r="R172" s="182"/>
      <c r="S172" s="182"/>
      <c r="T172" s="294"/>
      <c r="U172" s="305"/>
      <c r="V172" s="182"/>
      <c r="W172" s="182"/>
      <c r="X172" s="182"/>
      <c r="Y172" s="294"/>
      <c r="Z172" s="305"/>
      <c r="AA172" s="182"/>
      <c r="AB172" s="182"/>
      <c r="AC172" s="182"/>
      <c r="AD172" s="183"/>
      <c r="AE172" s="1"/>
      <c r="AF172" s="1"/>
      <c r="AG172" s="184" t="s">
        <v>81</v>
      </c>
      <c r="AH172" s="182"/>
      <c r="AI172" s="182"/>
      <c r="AJ172" s="296"/>
      <c r="AK172" s="293" t="s">
        <v>196</v>
      </c>
      <c r="AL172" s="182"/>
      <c r="AM172" s="182"/>
      <c r="AN172" s="182"/>
      <c r="AO172" s="296"/>
      <c r="AP172" s="339"/>
      <c r="AQ172" s="182"/>
      <c r="AR172" s="182"/>
      <c r="AS172" s="182"/>
      <c r="AT172" s="296"/>
      <c r="AU172" s="340"/>
      <c r="AV172" s="182"/>
      <c r="AW172" s="182"/>
      <c r="AX172" s="182"/>
      <c r="AY172" s="294"/>
      <c r="AZ172" s="341"/>
      <c r="BA172" s="182"/>
      <c r="BB172" s="182"/>
      <c r="BC172" s="182"/>
      <c r="BD172" s="182"/>
      <c r="BE172" s="294"/>
      <c r="BF172" s="342"/>
      <c r="BG172" s="287"/>
      <c r="BH172" s="287"/>
      <c r="BI172" s="287"/>
      <c r="BJ172" s="315"/>
      <c r="BK172" s="342"/>
      <c r="BL172" s="287"/>
      <c r="BM172" s="287"/>
      <c r="BN172" s="287"/>
      <c r="BO172" s="288"/>
      <c r="BP172" s="82"/>
      <c r="BQ172" s="82"/>
      <c r="BR172" s="41"/>
      <c r="BS172" s="184" t="s">
        <v>199</v>
      </c>
      <c r="BT172" s="182"/>
      <c r="BU172" s="182"/>
      <c r="BV172" s="296"/>
      <c r="BW172" s="344" t="s">
        <v>200</v>
      </c>
      <c r="BX172" s="182"/>
      <c r="BY172" s="182"/>
      <c r="BZ172" s="182"/>
      <c r="CA172" s="182"/>
      <c r="CB172" s="182"/>
      <c r="CC172" s="183"/>
      <c r="CD172" s="71"/>
      <c r="CE172" s="1"/>
      <c r="CF172" s="1"/>
      <c r="CG172" s="1"/>
      <c r="CH172" s="1"/>
      <c r="CI172" s="1"/>
      <c r="CJ172" s="1"/>
      <c r="CK172" s="1"/>
      <c r="CL172" s="1"/>
      <c r="CM172" s="1"/>
      <c r="CN172" s="1"/>
    </row>
    <row r="173" spans="1:92" ht="15.75" customHeight="1" x14ac:dyDescent="0.3">
      <c r="A173" s="1"/>
      <c r="B173" s="71"/>
      <c r="C173" s="1"/>
      <c r="D173" s="380"/>
      <c r="E173" s="381"/>
      <c r="F173" s="381"/>
      <c r="G173" s="381"/>
      <c r="H173" s="381"/>
      <c r="I173" s="381"/>
      <c r="J173" s="381"/>
      <c r="K173" s="398"/>
      <c r="L173" s="204"/>
      <c r="M173" s="204"/>
      <c r="N173" s="204"/>
      <c r="O173" s="399"/>
      <c r="P173" s="400"/>
      <c r="Q173" s="204"/>
      <c r="R173" s="204"/>
      <c r="S173" s="204"/>
      <c r="T173" s="401"/>
      <c r="U173" s="402"/>
      <c r="V173" s="204"/>
      <c r="W173" s="204"/>
      <c r="X173" s="204"/>
      <c r="Y173" s="401"/>
      <c r="Z173" s="402"/>
      <c r="AA173" s="204"/>
      <c r="AB173" s="204"/>
      <c r="AC173" s="204"/>
      <c r="AD173" s="205"/>
      <c r="AE173" s="1"/>
      <c r="AF173" s="1"/>
      <c r="AG173" s="203"/>
      <c r="AH173" s="204"/>
      <c r="AI173" s="204"/>
      <c r="AJ173" s="403"/>
      <c r="AK173" s="404"/>
      <c r="AL173" s="204"/>
      <c r="AM173" s="204"/>
      <c r="AN173" s="204"/>
      <c r="AO173" s="403"/>
      <c r="AP173" s="405"/>
      <c r="AQ173" s="381"/>
      <c r="AR173" s="381"/>
      <c r="AS173" s="381"/>
      <c r="AT173" s="406"/>
      <c r="AU173" s="407"/>
      <c r="AV173" s="274"/>
      <c r="AW173" s="274"/>
      <c r="AX173" s="274"/>
      <c r="AY173" s="408"/>
      <c r="AZ173" s="400"/>
      <c r="BA173" s="204"/>
      <c r="BB173" s="204"/>
      <c r="BC173" s="204"/>
      <c r="BD173" s="204"/>
      <c r="BE173" s="401"/>
      <c r="BF173" s="402"/>
      <c r="BG173" s="204"/>
      <c r="BH173" s="204"/>
      <c r="BI173" s="204"/>
      <c r="BJ173" s="401"/>
      <c r="BK173" s="409"/>
      <c r="BL173" s="381"/>
      <c r="BM173" s="381"/>
      <c r="BN173" s="381"/>
      <c r="BO173" s="382"/>
      <c r="BP173" s="83"/>
      <c r="BQ173" s="83"/>
      <c r="BR173" s="84"/>
      <c r="BS173" s="184" t="s">
        <v>200</v>
      </c>
      <c r="BT173" s="182"/>
      <c r="BU173" s="182"/>
      <c r="BV173" s="296"/>
      <c r="BW173" s="344" t="s">
        <v>201</v>
      </c>
      <c r="BX173" s="182"/>
      <c r="BY173" s="182"/>
      <c r="BZ173" s="182"/>
      <c r="CA173" s="182"/>
      <c r="CB173" s="182"/>
      <c r="CC173" s="183"/>
      <c r="CD173" s="71"/>
      <c r="CE173" s="1"/>
      <c r="CF173" s="1"/>
      <c r="CG173" s="1"/>
      <c r="CH173" s="1"/>
      <c r="CI173" s="1"/>
      <c r="CJ173" s="1"/>
      <c r="CK173" s="1"/>
      <c r="CL173" s="1"/>
      <c r="CM173" s="1"/>
      <c r="CN173" s="1"/>
    </row>
    <row r="174" spans="1:92" ht="15.75" customHeight="1" x14ac:dyDescent="0.3">
      <c r="A174" s="1"/>
      <c r="B174" s="7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71"/>
      <c r="BQ174" s="1"/>
      <c r="BR174" s="11"/>
      <c r="BS174" s="376" t="s">
        <v>201</v>
      </c>
      <c r="BT174" s="243"/>
      <c r="BU174" s="243"/>
      <c r="BV174" s="263"/>
      <c r="BW174" s="377" t="s">
        <v>202</v>
      </c>
      <c r="BX174" s="243"/>
      <c r="BY174" s="243"/>
      <c r="BZ174" s="243"/>
      <c r="CA174" s="243"/>
      <c r="CB174" s="243"/>
      <c r="CC174" s="250"/>
      <c r="CD174" s="71"/>
      <c r="CE174" s="1"/>
      <c r="CF174" s="1"/>
      <c r="CG174" s="1"/>
      <c r="CH174" s="1"/>
      <c r="CI174" s="1"/>
      <c r="CJ174" s="1"/>
      <c r="CK174" s="1"/>
      <c r="CL174" s="1"/>
      <c r="CM174" s="1"/>
      <c r="CN174" s="1"/>
    </row>
    <row r="175" spans="1:92" ht="15.75" customHeight="1" x14ac:dyDescent="0.3">
      <c r="A175" s="1"/>
      <c r="B175" s="7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71"/>
      <c r="BQ175" s="1"/>
      <c r="BR175" s="1"/>
      <c r="BS175" s="378" t="s">
        <v>203</v>
      </c>
      <c r="BT175" s="235"/>
      <c r="BU175" s="235"/>
      <c r="BV175" s="235"/>
      <c r="BW175" s="235"/>
      <c r="BX175" s="235"/>
      <c r="BY175" s="235"/>
      <c r="BZ175" s="235"/>
      <c r="CA175" s="235"/>
      <c r="CB175" s="235"/>
      <c r="CC175" s="379"/>
      <c r="CD175" s="71"/>
      <c r="CE175" s="1"/>
      <c r="CF175" s="1"/>
      <c r="CG175" s="1"/>
      <c r="CH175" s="1"/>
      <c r="CI175" s="1"/>
      <c r="CJ175" s="1"/>
      <c r="CK175" s="1"/>
      <c r="CL175" s="1"/>
      <c r="CM175" s="1"/>
      <c r="CN175" s="1"/>
    </row>
    <row r="176" spans="1:92" ht="15.75" customHeight="1" x14ac:dyDescent="0.3">
      <c r="A176" s="1"/>
      <c r="B176" s="7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7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71"/>
      <c r="CE176" s="1"/>
      <c r="CF176" s="1"/>
      <c r="CG176" s="1"/>
      <c r="CH176" s="1"/>
      <c r="CI176" s="1"/>
      <c r="CJ176" s="1"/>
      <c r="CK176" s="1"/>
      <c r="CL176" s="1"/>
      <c r="CM176" s="1"/>
      <c r="CN176" s="1"/>
    </row>
    <row r="177" spans="1:92" ht="15.75" customHeight="1" x14ac:dyDescent="0.3">
      <c r="A177" s="1"/>
      <c r="B177" s="71"/>
      <c r="C177" s="375"/>
      <c r="D177" s="186"/>
      <c r="E177" s="186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71"/>
      <c r="CE177" s="1"/>
      <c r="CF177" s="1"/>
      <c r="CG177" s="1"/>
      <c r="CH177" s="1"/>
      <c r="CI177" s="1"/>
      <c r="CJ177" s="1"/>
      <c r="CK177" s="1"/>
      <c r="CL177" s="1"/>
      <c r="CM177" s="1"/>
      <c r="CN177" s="1"/>
    </row>
    <row r="178" spans="1:92" ht="15.75" customHeight="1" x14ac:dyDescent="0.3">
      <c r="A178" s="1"/>
      <c r="B178" s="71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71"/>
      <c r="CE178" s="1"/>
      <c r="CF178" s="1"/>
      <c r="CG178" s="1"/>
      <c r="CH178" s="1"/>
      <c r="CI178" s="1"/>
      <c r="CJ178" s="1"/>
      <c r="CK178" s="1"/>
      <c r="CL178" s="1"/>
      <c r="CM178" s="1"/>
      <c r="CN178" s="1"/>
    </row>
    <row r="179" spans="1:92" ht="15.75" customHeight="1" x14ac:dyDescent="0.3">
      <c r="A179" s="1"/>
      <c r="B179" s="71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71"/>
      <c r="CE179" s="1"/>
      <c r="CF179" s="1"/>
      <c r="CG179" s="1"/>
      <c r="CH179" s="1"/>
      <c r="CI179" s="1"/>
      <c r="CJ179" s="1"/>
      <c r="CK179" s="1"/>
      <c r="CL179" s="1"/>
      <c r="CM179" s="1"/>
      <c r="CN179" s="1"/>
    </row>
    <row r="180" spans="1:92" ht="15.75" customHeight="1" x14ac:dyDescent="0.3">
      <c r="A180" s="1"/>
      <c r="B180" s="71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71"/>
      <c r="CE180" s="1"/>
      <c r="CF180" s="1"/>
      <c r="CG180" s="1"/>
      <c r="CH180" s="1"/>
      <c r="CI180" s="1"/>
      <c r="CJ180" s="1"/>
      <c r="CK180" s="1"/>
      <c r="CL180" s="1"/>
      <c r="CM180" s="1"/>
      <c r="CN180" s="1"/>
    </row>
    <row r="181" spans="1:92" ht="15.75" customHeight="1" x14ac:dyDescent="0.3">
      <c r="A181" s="1"/>
      <c r="B181" s="71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71"/>
      <c r="CE181" s="1"/>
      <c r="CF181" s="1"/>
      <c r="CG181" s="1"/>
      <c r="CH181" s="1"/>
      <c r="CI181" s="1"/>
      <c r="CJ181" s="1"/>
      <c r="CK181" s="1"/>
      <c r="CL181" s="1"/>
      <c r="CM181" s="1"/>
      <c r="CN181" s="1"/>
    </row>
    <row r="182" spans="1:92" ht="15.75" customHeight="1" x14ac:dyDescent="0.3">
      <c r="A182" s="1"/>
      <c r="B182" s="71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71"/>
      <c r="CE182" s="1"/>
      <c r="CF182" s="1"/>
      <c r="CG182" s="1"/>
      <c r="CH182" s="1"/>
      <c r="CI182" s="1"/>
      <c r="CJ182" s="1"/>
      <c r="CK182" s="1"/>
      <c r="CL182" s="1"/>
      <c r="CM182" s="1"/>
      <c r="CN182" s="1"/>
    </row>
    <row r="183" spans="1:92" ht="15.75" customHeight="1" x14ac:dyDescent="0.3">
      <c r="A183" s="1"/>
      <c r="B183" s="71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71"/>
      <c r="CE183" s="1"/>
      <c r="CF183" s="1"/>
      <c r="CG183" s="1"/>
      <c r="CH183" s="1"/>
      <c r="CI183" s="1"/>
      <c r="CJ183" s="1"/>
      <c r="CK183" s="1"/>
      <c r="CL183" s="1"/>
      <c r="CM183" s="1"/>
      <c r="CN183" s="1"/>
    </row>
    <row r="184" spans="1:92" ht="15.75" customHeight="1" x14ac:dyDescent="0.3">
      <c r="A184" s="1"/>
      <c r="B184" s="71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71"/>
      <c r="CE184" s="1"/>
      <c r="CF184" s="1"/>
      <c r="CG184" s="1"/>
      <c r="CH184" s="1"/>
      <c r="CI184" s="1"/>
      <c r="CJ184" s="1"/>
      <c r="CK184" s="1"/>
      <c r="CL184" s="1"/>
      <c r="CM184" s="1"/>
      <c r="CN184" s="1"/>
    </row>
    <row r="185" spans="1:92" ht="15.75" customHeight="1" x14ac:dyDescent="0.3">
      <c r="A185" s="1"/>
      <c r="B185" s="71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71"/>
      <c r="CE185" s="1"/>
      <c r="CF185" s="1"/>
      <c r="CG185" s="1"/>
      <c r="CH185" s="1"/>
      <c r="CI185" s="1"/>
      <c r="CJ185" s="1"/>
      <c r="CK185" s="1"/>
      <c r="CL185" s="1"/>
      <c r="CM185" s="1"/>
      <c r="CN185" s="1"/>
    </row>
    <row r="186" spans="1:92" ht="15.75" customHeight="1" x14ac:dyDescent="0.3">
      <c r="A186" s="1"/>
      <c r="B186" s="71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71"/>
      <c r="CE186" s="1"/>
      <c r="CF186" s="1"/>
      <c r="CG186" s="1"/>
      <c r="CH186" s="1"/>
      <c r="CI186" s="1"/>
      <c r="CJ186" s="1"/>
      <c r="CK186" s="1"/>
      <c r="CL186" s="1"/>
      <c r="CM186" s="1"/>
      <c r="CN186" s="1"/>
    </row>
    <row r="187" spans="1:92" ht="15.75" customHeight="1" x14ac:dyDescent="0.3">
      <c r="A187" s="1"/>
      <c r="B187" s="71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71"/>
      <c r="CE187" s="1"/>
      <c r="CF187" s="1"/>
      <c r="CG187" s="1"/>
      <c r="CH187" s="1"/>
      <c r="CI187" s="1"/>
      <c r="CJ187" s="1"/>
      <c r="CK187" s="1"/>
      <c r="CL187" s="1"/>
      <c r="CM187" s="1"/>
      <c r="CN187" s="1"/>
    </row>
    <row r="188" spans="1:92" ht="15.75" customHeight="1" x14ac:dyDescent="0.3">
      <c r="A188" s="1"/>
      <c r="B188" s="71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71"/>
      <c r="CE188" s="1"/>
      <c r="CF188" s="1"/>
      <c r="CG188" s="1"/>
      <c r="CH188" s="1"/>
      <c r="CI188" s="1"/>
      <c r="CJ188" s="1"/>
      <c r="CK188" s="1"/>
      <c r="CL188" s="1"/>
      <c r="CM188" s="1"/>
      <c r="CN188" s="1"/>
    </row>
    <row r="189" spans="1:92" ht="15.75" customHeight="1" x14ac:dyDescent="0.3">
      <c r="A189" s="1"/>
      <c r="B189" s="71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6"/>
      <c r="AQ189" s="186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6"/>
      <c r="BR189" s="186"/>
      <c r="BS189" s="186"/>
      <c r="BT189" s="186"/>
      <c r="BU189" s="186"/>
      <c r="BV189" s="186"/>
      <c r="BW189" s="186"/>
      <c r="BX189" s="186"/>
      <c r="BY189" s="186"/>
      <c r="BZ189" s="186"/>
      <c r="CA189" s="186"/>
      <c r="CB189" s="186"/>
      <c r="CC189" s="186"/>
      <c r="CD189" s="71"/>
      <c r="CE189" s="1"/>
      <c r="CF189" s="1"/>
      <c r="CG189" s="1"/>
      <c r="CH189" s="1"/>
      <c r="CI189" s="1"/>
      <c r="CJ189" s="1"/>
      <c r="CK189" s="1"/>
      <c r="CL189" s="1"/>
      <c r="CM189" s="1"/>
      <c r="CN189" s="1"/>
    </row>
    <row r="190" spans="1:92" ht="15.75" customHeight="1" x14ac:dyDescent="0.3">
      <c r="A190" s="1"/>
      <c r="B190" s="71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71"/>
      <c r="CE190" s="1"/>
      <c r="CF190" s="1"/>
      <c r="CG190" s="1"/>
      <c r="CH190" s="1"/>
      <c r="CI190" s="1"/>
      <c r="CJ190" s="1"/>
      <c r="CK190" s="1"/>
      <c r="CL190" s="1"/>
      <c r="CM190" s="1"/>
      <c r="CN190" s="1"/>
    </row>
    <row r="191" spans="1:92" ht="15.75" customHeight="1" x14ac:dyDescent="0.3">
      <c r="A191" s="1"/>
      <c r="B191" s="71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71"/>
      <c r="CE191" s="1"/>
      <c r="CF191" s="1"/>
      <c r="CG191" s="1"/>
      <c r="CH191" s="1"/>
      <c r="CI191" s="1"/>
      <c r="CJ191" s="1"/>
      <c r="CK191" s="1"/>
      <c r="CL191" s="1"/>
      <c r="CM191" s="1"/>
      <c r="CN191" s="1"/>
    </row>
    <row r="192" spans="1:92" ht="15.75" customHeight="1" x14ac:dyDescent="0.3">
      <c r="A192" s="1"/>
      <c r="B192" s="71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71"/>
      <c r="CE192" s="1"/>
      <c r="CF192" s="1"/>
      <c r="CG192" s="1"/>
      <c r="CH192" s="1"/>
      <c r="CI192" s="1"/>
      <c r="CJ192" s="1"/>
      <c r="CK192" s="1"/>
      <c r="CL192" s="1"/>
      <c r="CM192" s="1"/>
      <c r="CN192" s="1"/>
    </row>
    <row r="193" spans="1:92" ht="15.75" customHeight="1" x14ac:dyDescent="0.3">
      <c r="A193" s="1"/>
      <c r="B193" s="71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71"/>
      <c r="CE193" s="1"/>
      <c r="CF193" s="1"/>
      <c r="CG193" s="1"/>
      <c r="CH193" s="1"/>
      <c r="CI193" s="1"/>
      <c r="CJ193" s="1"/>
      <c r="CK193" s="1"/>
      <c r="CL193" s="1"/>
      <c r="CM193" s="1"/>
      <c r="CN193" s="1"/>
    </row>
    <row r="194" spans="1:92" ht="15.75" customHeight="1" x14ac:dyDescent="0.3">
      <c r="A194" s="1"/>
      <c r="B194" s="71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  <c r="BX194" s="186"/>
      <c r="BY194" s="186"/>
      <c r="BZ194" s="186"/>
      <c r="CA194" s="186"/>
      <c r="CB194" s="186"/>
      <c r="CC194" s="186"/>
      <c r="CD194" s="71"/>
      <c r="CE194" s="1"/>
      <c r="CF194" s="1"/>
      <c r="CG194" s="1"/>
      <c r="CH194" s="1"/>
      <c r="CI194" s="1"/>
      <c r="CJ194" s="1"/>
      <c r="CK194" s="1"/>
      <c r="CL194" s="1"/>
      <c r="CM194" s="1"/>
      <c r="CN194" s="1"/>
    </row>
    <row r="195" spans="1:92" ht="15.75" customHeight="1" x14ac:dyDescent="0.3">
      <c r="A195" s="1"/>
      <c r="B195" s="71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71"/>
      <c r="CE195" s="1"/>
      <c r="CF195" s="1"/>
      <c r="CG195" s="1"/>
      <c r="CH195" s="1"/>
      <c r="CI195" s="1"/>
      <c r="CJ195" s="1"/>
      <c r="CK195" s="1"/>
      <c r="CL195" s="1"/>
      <c r="CM195" s="1"/>
      <c r="CN195" s="1"/>
    </row>
    <row r="196" spans="1:92" ht="15.75" customHeight="1" x14ac:dyDescent="0.3">
      <c r="A196" s="1"/>
      <c r="B196" s="71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71"/>
      <c r="CE196" s="1"/>
      <c r="CF196" s="1"/>
      <c r="CG196" s="1"/>
      <c r="CH196" s="1"/>
      <c r="CI196" s="1"/>
      <c r="CJ196" s="1"/>
      <c r="CK196" s="1"/>
      <c r="CL196" s="1"/>
      <c r="CM196" s="1"/>
      <c r="CN196" s="1"/>
    </row>
    <row r="197" spans="1:92" ht="15.75" customHeight="1" x14ac:dyDescent="0.3">
      <c r="A197" s="1"/>
      <c r="B197" s="71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71"/>
      <c r="CE197" s="1"/>
      <c r="CF197" s="1"/>
      <c r="CG197" s="1"/>
      <c r="CH197" s="1"/>
      <c r="CI197" s="1"/>
      <c r="CJ197" s="1"/>
      <c r="CK197" s="1"/>
      <c r="CL197" s="1"/>
      <c r="CM197" s="1"/>
      <c r="CN197" s="1"/>
    </row>
    <row r="198" spans="1:92" ht="15.75" customHeight="1" x14ac:dyDescent="0.3">
      <c r="A198" s="1"/>
      <c r="B198" s="71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71"/>
      <c r="CE198" s="1"/>
      <c r="CF198" s="1"/>
      <c r="CG198" s="1"/>
      <c r="CH198" s="1"/>
      <c r="CI198" s="1"/>
      <c r="CJ198" s="1"/>
      <c r="CK198" s="1"/>
      <c r="CL198" s="1"/>
      <c r="CM198" s="1"/>
      <c r="CN198" s="1"/>
    </row>
    <row r="199" spans="1:92" ht="15.75" customHeight="1" x14ac:dyDescent="0.3">
      <c r="A199" s="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1"/>
      <c r="CF199" s="1"/>
      <c r="CG199" s="1"/>
      <c r="CH199" s="1"/>
      <c r="CI199" s="1"/>
      <c r="CJ199" s="1"/>
      <c r="CK199" s="1"/>
      <c r="CL199" s="1"/>
      <c r="CM199" s="1"/>
      <c r="CN199" s="1"/>
    </row>
    <row r="200" spans="1:92" ht="18" customHeight="1" x14ac:dyDescent="0.3">
      <c r="A200" s="1"/>
      <c r="B200" s="380"/>
      <c r="C200" s="381"/>
      <c r="D200" s="381"/>
      <c r="E200" s="381"/>
      <c r="F200" s="381"/>
      <c r="G200" s="381"/>
      <c r="H200" s="382"/>
      <c r="I200" s="383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384"/>
      <c r="Z200" s="385"/>
      <c r="AA200" s="176"/>
      <c r="AB200" s="176"/>
      <c r="AC200" s="176"/>
      <c r="AD200" s="176"/>
      <c r="AE200" s="176"/>
      <c r="AF200" s="176"/>
      <c r="AG200" s="386"/>
      <c r="AH200" s="1"/>
      <c r="AI200" s="385"/>
      <c r="AJ200" s="176"/>
      <c r="AK200" s="176"/>
      <c r="AL200" s="176"/>
      <c r="AM200" s="176"/>
      <c r="AN200" s="176"/>
      <c r="AO200" s="176"/>
      <c r="AP200" s="386"/>
      <c r="AQ200" s="387"/>
      <c r="AR200" s="207"/>
      <c r="AS200" s="207"/>
      <c r="AT200" s="207"/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207"/>
      <c r="BE200" s="207"/>
      <c r="BF200" s="207"/>
      <c r="BG200" s="207"/>
      <c r="BH200" s="384"/>
      <c r="BI200" s="385"/>
      <c r="BJ200" s="176"/>
      <c r="BK200" s="176"/>
      <c r="BL200" s="176"/>
      <c r="BM200" s="176"/>
      <c r="BN200" s="386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</row>
    <row r="201" spans="1:92" ht="7.5" customHeight="1" x14ac:dyDescent="0.3">
      <c r="A201" s="85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</row>
    <row r="202" spans="1:92" ht="10.5" customHeight="1" x14ac:dyDescent="0.3">
      <c r="A202" s="71"/>
      <c r="B202" s="375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  <c r="AA202" s="186"/>
      <c r="AB202" s="186"/>
      <c r="AC202" s="186"/>
      <c r="AD202" s="186"/>
      <c r="AE202" s="186"/>
      <c r="AF202" s="186"/>
      <c r="AG202" s="186"/>
      <c r="AH202" s="71"/>
      <c r="AI202" s="375"/>
      <c r="AJ202" s="186"/>
      <c r="AK202" s="186"/>
      <c r="AL202" s="186"/>
      <c r="AM202" s="186"/>
      <c r="AN202" s="186"/>
      <c r="AO202" s="186"/>
      <c r="AP202" s="186"/>
      <c r="AQ202" s="186"/>
      <c r="AR202" s="186"/>
      <c r="AS202" s="186"/>
      <c r="AT202" s="186"/>
      <c r="AU202" s="186"/>
      <c r="AV202" s="186"/>
      <c r="AW202" s="186"/>
      <c r="AX202" s="186"/>
      <c r="AY202" s="186"/>
      <c r="AZ202" s="186"/>
      <c r="BA202" s="186"/>
      <c r="BB202" s="186"/>
      <c r="BC202" s="186"/>
      <c r="BD202" s="186"/>
      <c r="BE202" s="186"/>
      <c r="BF202" s="186"/>
      <c r="BG202" s="186"/>
      <c r="BH202" s="186"/>
      <c r="BI202" s="186"/>
      <c r="BJ202" s="186"/>
      <c r="BK202" s="186"/>
      <c r="BL202" s="186"/>
      <c r="BM202" s="186"/>
      <c r="BN202" s="186"/>
      <c r="BO202" s="7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</row>
    <row r="203" spans="1:92" ht="10.5" customHeight="1" x14ac:dyDescent="0.3">
      <c r="A203" s="71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71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7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</row>
    <row r="204" spans="1:92" ht="10.5" customHeight="1" x14ac:dyDescent="0.3">
      <c r="A204" s="71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71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7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</row>
    <row r="205" spans="1:92" ht="10.5" customHeight="1" x14ac:dyDescent="0.3">
      <c r="A205" s="71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71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7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</row>
    <row r="206" spans="1:92" ht="10.5" customHeight="1" x14ac:dyDescent="0.3">
      <c r="A206" s="71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71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7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</row>
    <row r="207" spans="1:92" ht="10.5" customHeight="1" x14ac:dyDescent="0.3">
      <c r="A207" s="71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71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7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</row>
    <row r="208" spans="1:92" ht="10.5" customHeight="1" x14ac:dyDescent="0.3">
      <c r="A208" s="71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  <c r="AA208" s="186"/>
      <c r="AB208" s="186"/>
      <c r="AC208" s="186"/>
      <c r="AD208" s="186"/>
      <c r="AE208" s="186"/>
      <c r="AF208" s="186"/>
      <c r="AG208" s="186"/>
      <c r="AH208" s="71"/>
      <c r="AI208" s="186"/>
      <c r="AJ208" s="186"/>
      <c r="AK208" s="186"/>
      <c r="AL208" s="186"/>
      <c r="AM208" s="186"/>
      <c r="AN208" s="186"/>
      <c r="AO208" s="186"/>
      <c r="AP208" s="186"/>
      <c r="AQ208" s="186"/>
      <c r="AR208" s="186"/>
      <c r="AS208" s="186"/>
      <c r="AT208" s="186"/>
      <c r="AU208" s="186"/>
      <c r="AV208" s="186"/>
      <c r="AW208" s="186"/>
      <c r="AX208" s="186"/>
      <c r="AY208" s="186"/>
      <c r="AZ208" s="186"/>
      <c r="BA208" s="186"/>
      <c r="BB208" s="186"/>
      <c r="BC208" s="186"/>
      <c r="BD208" s="186"/>
      <c r="BE208" s="186"/>
      <c r="BF208" s="186"/>
      <c r="BG208" s="186"/>
      <c r="BH208" s="186"/>
      <c r="BI208" s="186"/>
      <c r="BJ208" s="186"/>
      <c r="BK208" s="186"/>
      <c r="BL208" s="186"/>
      <c r="BM208" s="186"/>
      <c r="BN208" s="186"/>
      <c r="BO208" s="7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</row>
    <row r="209" spans="1:92" ht="10.5" customHeight="1" x14ac:dyDescent="0.3">
      <c r="A209" s="71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71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7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</row>
    <row r="210" spans="1:92" ht="10.5" customHeight="1" x14ac:dyDescent="0.3">
      <c r="A210" s="71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71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7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</row>
    <row r="211" spans="1:92" ht="10.5" customHeight="1" x14ac:dyDescent="0.3">
      <c r="A211" s="71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71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7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</row>
    <row r="212" spans="1:92" ht="10.5" customHeight="1" x14ac:dyDescent="0.3">
      <c r="A212" s="71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71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7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</row>
    <row r="213" spans="1:92" ht="10.5" customHeight="1" x14ac:dyDescent="0.3">
      <c r="A213" s="71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71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7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</row>
    <row r="214" spans="1:92" ht="10.5" customHeight="1" x14ac:dyDescent="0.3">
      <c r="A214" s="71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71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7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</row>
    <row r="215" spans="1:92" ht="10.5" customHeight="1" x14ac:dyDescent="0.3">
      <c r="A215" s="71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71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7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</row>
    <row r="216" spans="1:92" ht="10.5" customHeight="1" x14ac:dyDescent="0.3">
      <c r="A216" s="71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71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7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</row>
    <row r="217" spans="1:92" ht="10.5" customHeight="1" x14ac:dyDescent="0.3">
      <c r="A217" s="71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71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7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</row>
    <row r="218" spans="1:92" ht="10.5" customHeight="1" x14ac:dyDescent="0.3">
      <c r="A218" s="71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71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7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</row>
    <row r="219" spans="1:92" ht="7.5" customHeight="1" x14ac:dyDescent="0.3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</row>
    <row r="220" spans="1:92" ht="9.75" customHeight="1" x14ac:dyDescent="0.3">
      <c r="A220" s="71"/>
      <c r="B220" s="371" t="s">
        <v>277</v>
      </c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71"/>
      <c r="AI220" s="371" t="s">
        <v>278</v>
      </c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7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</row>
    <row r="221" spans="1:92" ht="9.75" customHeight="1" x14ac:dyDescent="0.3">
      <c r="A221" s="71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71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7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</row>
    <row r="222" spans="1:92" ht="9.75" customHeight="1" x14ac:dyDescent="0.3">
      <c r="A222" s="71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71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7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</row>
    <row r="223" spans="1:92" ht="7.5" customHeight="1" x14ac:dyDescent="0.3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</row>
    <row r="224" spans="1:92" ht="18" customHeight="1" x14ac:dyDescent="0.3">
      <c r="A224" s="366"/>
      <c r="B224" s="1"/>
      <c r="C224" s="373"/>
      <c r="D224" s="172"/>
      <c r="E224" s="172"/>
      <c r="F224" s="172"/>
      <c r="G224" s="172"/>
      <c r="H224" s="172"/>
      <c r="I224" s="188"/>
      <c r="J224" s="374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233"/>
      <c r="Z224" s="373"/>
      <c r="AA224" s="172"/>
      <c r="AB224" s="172"/>
      <c r="AC224" s="172"/>
      <c r="AD224" s="172"/>
      <c r="AE224" s="172"/>
      <c r="AF224" s="172"/>
      <c r="AG224" s="188"/>
      <c r="AH224" s="1"/>
      <c r="AI224" s="373"/>
      <c r="AJ224" s="172"/>
      <c r="AK224" s="172"/>
      <c r="AL224" s="172"/>
      <c r="AM224" s="172"/>
      <c r="AN224" s="172"/>
      <c r="AO224" s="172"/>
      <c r="AP224" s="188"/>
      <c r="AQ224" s="374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"/>
      <c r="BH224" s="373"/>
      <c r="BI224" s="172"/>
      <c r="BJ224" s="172"/>
      <c r="BK224" s="172"/>
      <c r="BL224" s="172"/>
      <c r="BM224" s="188"/>
      <c r="BN224" s="1"/>
      <c r="BO224" s="7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</row>
    <row r="225" spans="1:92" ht="7.5" customHeight="1" x14ac:dyDescent="0.3">
      <c r="A225" s="367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</row>
    <row r="226" spans="1:92" ht="10.5" customHeight="1" x14ac:dyDescent="0.3">
      <c r="A226" s="367"/>
      <c r="B226" s="375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71"/>
      <c r="AI226" s="375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7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</row>
    <row r="227" spans="1:92" ht="10.5" customHeight="1" x14ac:dyDescent="0.3">
      <c r="A227" s="367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71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7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</row>
    <row r="228" spans="1:92" ht="10.5" customHeight="1" x14ac:dyDescent="0.3">
      <c r="A228" s="367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71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7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</row>
    <row r="229" spans="1:92" ht="10.5" customHeight="1" x14ac:dyDescent="0.3">
      <c r="A229" s="367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87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7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</row>
    <row r="230" spans="1:92" ht="10.5" customHeight="1" x14ac:dyDescent="0.3">
      <c r="A230" s="367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87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7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</row>
    <row r="231" spans="1:92" ht="10.5" customHeight="1" x14ac:dyDescent="0.3">
      <c r="A231" s="367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  <c r="AA231" s="186"/>
      <c r="AB231" s="186"/>
      <c r="AC231" s="186"/>
      <c r="AD231" s="186"/>
      <c r="AE231" s="186"/>
      <c r="AF231" s="186"/>
      <c r="AG231" s="186"/>
      <c r="AH231" s="87"/>
      <c r="AI231" s="186"/>
      <c r="AJ231" s="186"/>
      <c r="AK231" s="186"/>
      <c r="AL231" s="186"/>
      <c r="AM231" s="186"/>
      <c r="AN231" s="186"/>
      <c r="AO231" s="186"/>
      <c r="AP231" s="186"/>
      <c r="AQ231" s="186"/>
      <c r="AR231" s="186"/>
      <c r="AS231" s="186"/>
      <c r="AT231" s="186"/>
      <c r="AU231" s="186"/>
      <c r="AV231" s="186"/>
      <c r="AW231" s="186"/>
      <c r="AX231" s="186"/>
      <c r="AY231" s="186"/>
      <c r="AZ231" s="186"/>
      <c r="BA231" s="186"/>
      <c r="BB231" s="186"/>
      <c r="BC231" s="186"/>
      <c r="BD231" s="186"/>
      <c r="BE231" s="186"/>
      <c r="BF231" s="186"/>
      <c r="BG231" s="186"/>
      <c r="BH231" s="186"/>
      <c r="BI231" s="186"/>
      <c r="BJ231" s="186"/>
      <c r="BK231" s="186"/>
      <c r="BL231" s="186"/>
      <c r="BM231" s="186"/>
      <c r="BN231" s="186"/>
      <c r="BO231" s="7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</row>
    <row r="232" spans="1:92" ht="10.5" customHeight="1" x14ac:dyDescent="0.3">
      <c r="A232" s="367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87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7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</row>
    <row r="233" spans="1:92" ht="10.5" customHeight="1" x14ac:dyDescent="0.3">
      <c r="A233" s="367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87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7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</row>
    <row r="234" spans="1:92" ht="10.5" customHeight="1" x14ac:dyDescent="0.3">
      <c r="A234" s="367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87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7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</row>
    <row r="235" spans="1:92" ht="10.5" customHeight="1" x14ac:dyDescent="0.3">
      <c r="A235" s="367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71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7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</row>
    <row r="236" spans="1:92" ht="10.5" customHeight="1" x14ac:dyDescent="0.3">
      <c r="A236" s="367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  <c r="AA236" s="186"/>
      <c r="AB236" s="186"/>
      <c r="AC236" s="186"/>
      <c r="AD236" s="186"/>
      <c r="AE236" s="186"/>
      <c r="AF236" s="186"/>
      <c r="AG236" s="186"/>
      <c r="AH236" s="71"/>
      <c r="AI236" s="186"/>
      <c r="AJ236" s="186"/>
      <c r="AK236" s="186"/>
      <c r="AL236" s="186"/>
      <c r="AM236" s="186"/>
      <c r="AN236" s="186"/>
      <c r="AO236" s="186"/>
      <c r="AP236" s="186"/>
      <c r="AQ236" s="186"/>
      <c r="AR236" s="186"/>
      <c r="AS236" s="186"/>
      <c r="AT236" s="186"/>
      <c r="AU236" s="186"/>
      <c r="AV236" s="186"/>
      <c r="AW236" s="186"/>
      <c r="AX236" s="186"/>
      <c r="AY236" s="186"/>
      <c r="AZ236" s="186"/>
      <c r="BA236" s="186"/>
      <c r="BB236" s="186"/>
      <c r="BC236" s="186"/>
      <c r="BD236" s="186"/>
      <c r="BE236" s="186"/>
      <c r="BF236" s="186"/>
      <c r="BG236" s="186"/>
      <c r="BH236" s="186"/>
      <c r="BI236" s="186"/>
      <c r="BJ236" s="186"/>
      <c r="BK236" s="186"/>
      <c r="BL236" s="186"/>
      <c r="BM236" s="186"/>
      <c r="BN236" s="186"/>
      <c r="BO236" s="7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</row>
    <row r="237" spans="1:92" ht="10.5" customHeight="1" x14ac:dyDescent="0.3">
      <c r="A237" s="367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71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7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</row>
    <row r="238" spans="1:92" ht="10.5" customHeight="1" x14ac:dyDescent="0.3">
      <c r="A238" s="367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71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7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</row>
    <row r="239" spans="1:92" ht="10.5" customHeight="1" x14ac:dyDescent="0.3">
      <c r="A239" s="367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71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7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</row>
    <row r="240" spans="1:92" ht="10.5" customHeight="1" x14ac:dyDescent="0.3">
      <c r="A240" s="367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71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7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</row>
    <row r="241" spans="1:92" ht="10.5" customHeight="1" x14ac:dyDescent="0.3">
      <c r="A241" s="367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71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7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</row>
    <row r="242" spans="1:92" ht="10.5" customHeight="1" x14ac:dyDescent="0.3">
      <c r="A242" s="367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71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7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</row>
    <row r="243" spans="1:92" ht="7.5" customHeight="1" x14ac:dyDescent="0.3">
      <c r="A243" s="367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</row>
    <row r="244" spans="1:92" ht="9.75" customHeight="1" x14ac:dyDescent="0.3">
      <c r="A244" s="367"/>
      <c r="B244" s="371" t="s">
        <v>274</v>
      </c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  <c r="AA244" s="186"/>
      <c r="AB244" s="186"/>
      <c r="AC244" s="186"/>
      <c r="AD244" s="186"/>
      <c r="AE244" s="186"/>
      <c r="AF244" s="186"/>
      <c r="AG244" s="186"/>
      <c r="AH244" s="87"/>
      <c r="AI244" s="371" t="s">
        <v>275</v>
      </c>
      <c r="AJ244" s="186"/>
      <c r="AK244" s="186"/>
      <c r="AL244" s="186"/>
      <c r="AM244" s="186"/>
      <c r="AN244" s="186"/>
      <c r="AO244" s="186"/>
      <c r="AP244" s="186"/>
      <c r="AQ244" s="186"/>
      <c r="AR244" s="186"/>
      <c r="AS244" s="186"/>
      <c r="AT244" s="186"/>
      <c r="AU244" s="186"/>
      <c r="AV244" s="186"/>
      <c r="AW244" s="186"/>
      <c r="AX244" s="186"/>
      <c r="AY244" s="186"/>
      <c r="AZ244" s="186"/>
      <c r="BA244" s="186"/>
      <c r="BB244" s="186"/>
      <c r="BC244" s="186"/>
      <c r="BD244" s="186"/>
      <c r="BE244" s="186"/>
      <c r="BF244" s="186"/>
      <c r="BG244" s="186"/>
      <c r="BH244" s="186"/>
      <c r="BI244" s="186"/>
      <c r="BJ244" s="186"/>
      <c r="BK244" s="186"/>
      <c r="BL244" s="186"/>
      <c r="BM244" s="186"/>
      <c r="BN244" s="186"/>
      <c r="BO244" s="71"/>
      <c r="BP244" s="8"/>
      <c r="BQ244" s="8"/>
      <c r="BR244" s="8"/>
      <c r="BS244" s="8"/>
      <c r="BT244" s="8"/>
      <c r="BU244" s="8"/>
      <c r="BV244" s="8"/>
      <c r="BW244" s="8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</row>
    <row r="245" spans="1:92" ht="9.75" customHeight="1" x14ac:dyDescent="0.3">
      <c r="A245" s="367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87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71"/>
      <c r="BP245" s="8"/>
      <c r="BQ245" s="8"/>
      <c r="BR245" s="8"/>
      <c r="BS245" s="8"/>
      <c r="BT245" s="8"/>
      <c r="BU245" s="8"/>
      <c r="BV245" s="8"/>
      <c r="BW245" s="8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</row>
    <row r="246" spans="1:92" ht="9.75" customHeight="1" x14ac:dyDescent="0.3">
      <c r="A246" s="368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89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71"/>
      <c r="BP246" s="24"/>
      <c r="BQ246" s="8"/>
      <c r="BR246" s="8"/>
      <c r="BS246" s="8"/>
      <c r="BT246" s="8"/>
      <c r="BU246" s="8"/>
      <c r="BV246" s="8"/>
      <c r="BW246" s="8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</row>
    <row r="247" spans="1:92" ht="7.5" customHeight="1" x14ac:dyDescent="0.3">
      <c r="A247" s="71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71"/>
      <c r="BK247" s="71"/>
      <c r="BL247" s="71"/>
      <c r="BM247" s="71"/>
      <c r="BN247" s="71"/>
      <c r="BO247" s="7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</row>
    <row r="248" spans="1:92" ht="18" customHeight="1" x14ac:dyDescent="0.3">
      <c r="A248" s="1"/>
      <c r="B248" s="373"/>
      <c r="C248" s="172"/>
      <c r="D248" s="172"/>
      <c r="E248" s="172"/>
      <c r="F248" s="172"/>
      <c r="G248" s="188"/>
      <c r="H248" s="374"/>
      <c r="I248" s="186"/>
      <c r="J248" s="186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233"/>
      <c r="Z248" s="200"/>
      <c r="AA248" s="172"/>
      <c r="AB248" s="172"/>
      <c r="AC248" s="172"/>
      <c r="AD248" s="172"/>
      <c r="AE248" s="172"/>
      <c r="AF248" s="172"/>
      <c r="AG248" s="188"/>
      <c r="AH248" s="91"/>
      <c r="AI248" s="200"/>
      <c r="AJ248" s="172"/>
      <c r="AK248" s="172"/>
      <c r="AL248" s="172"/>
      <c r="AM248" s="172"/>
      <c r="AN248" s="172"/>
      <c r="AO248" s="172"/>
      <c r="AP248" s="188"/>
      <c r="AQ248" s="370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233"/>
      <c r="BI248" s="200"/>
      <c r="BJ248" s="172"/>
      <c r="BK248" s="172"/>
      <c r="BL248" s="172"/>
      <c r="BM248" s="172"/>
      <c r="BN248" s="188"/>
      <c r="BO248" s="1"/>
      <c r="BP248" s="8"/>
      <c r="BQ248" s="8"/>
      <c r="BR248" s="8"/>
      <c r="BS248" s="8"/>
      <c r="BT248" s="8"/>
      <c r="BU248" s="8"/>
      <c r="BV248" s="8"/>
      <c r="BW248" s="8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</row>
    <row r="249" spans="1:92" ht="7.5" customHeight="1" x14ac:dyDescent="0.3">
      <c r="A249" s="71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</row>
    <row r="250" spans="1:92" ht="10.5" customHeight="1" x14ac:dyDescent="0.3">
      <c r="A250" s="71"/>
      <c r="B250" s="375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6"/>
      <c r="W250" s="186"/>
      <c r="X250" s="186"/>
      <c r="Y250" s="186"/>
      <c r="Z250" s="186"/>
      <c r="AA250" s="186"/>
      <c r="AB250" s="186"/>
      <c r="AC250" s="186"/>
      <c r="AD250" s="186"/>
      <c r="AE250" s="186"/>
      <c r="AF250" s="186"/>
      <c r="AG250" s="186"/>
      <c r="AH250" s="89"/>
      <c r="AI250" s="372"/>
      <c r="AJ250" s="186"/>
      <c r="AK250" s="186"/>
      <c r="AL250" s="186"/>
      <c r="AM250" s="186"/>
      <c r="AN250" s="186"/>
      <c r="AO250" s="186"/>
      <c r="AP250" s="186"/>
      <c r="AQ250" s="186"/>
      <c r="AR250" s="186"/>
      <c r="AS250" s="186"/>
      <c r="AT250" s="186"/>
      <c r="AU250" s="186"/>
      <c r="AV250" s="186"/>
      <c r="AW250" s="186"/>
      <c r="AX250" s="186"/>
      <c r="AY250" s="186"/>
      <c r="AZ250" s="186"/>
      <c r="BA250" s="186"/>
      <c r="BB250" s="186"/>
      <c r="BC250" s="186"/>
      <c r="BD250" s="186"/>
      <c r="BE250" s="186"/>
      <c r="BF250" s="186"/>
      <c r="BG250" s="186"/>
      <c r="BH250" s="186"/>
      <c r="BI250" s="186"/>
      <c r="BJ250" s="186"/>
      <c r="BK250" s="186"/>
      <c r="BL250" s="186"/>
      <c r="BM250" s="186"/>
      <c r="BN250" s="186"/>
      <c r="BO250" s="71"/>
      <c r="BP250" s="8"/>
      <c r="BQ250" s="8"/>
      <c r="BR250" s="8"/>
      <c r="BS250" s="8"/>
      <c r="BT250" s="8"/>
      <c r="BU250" s="8"/>
      <c r="BV250" s="8"/>
      <c r="BW250" s="8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</row>
    <row r="251" spans="1:92" ht="10.5" customHeight="1" x14ac:dyDescent="0.3">
      <c r="A251" s="71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71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7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</row>
    <row r="252" spans="1:92" ht="10.5" customHeight="1" x14ac:dyDescent="0.3">
      <c r="A252" s="71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89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7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</row>
    <row r="253" spans="1:92" ht="10.5" customHeight="1" x14ac:dyDescent="0.3">
      <c r="A253" s="71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87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7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</row>
    <row r="254" spans="1:92" ht="10.5" customHeight="1" x14ac:dyDescent="0.3">
      <c r="A254" s="71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89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71"/>
      <c r="BP254" s="8"/>
      <c r="BQ254" s="8"/>
      <c r="BR254" s="8"/>
      <c r="BS254" s="8"/>
      <c r="BT254" s="8"/>
      <c r="BU254" s="8"/>
      <c r="BV254" s="8"/>
      <c r="BW254" s="8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</row>
    <row r="255" spans="1:92" ht="10.5" customHeight="1" x14ac:dyDescent="0.3">
      <c r="A255" s="71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87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7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</row>
    <row r="256" spans="1:92" ht="10.5" customHeight="1" x14ac:dyDescent="0.3">
      <c r="A256" s="71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89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7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</row>
    <row r="257" spans="1:92" ht="10.5" customHeight="1" x14ac:dyDescent="0.3">
      <c r="A257" s="71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87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7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</row>
    <row r="258" spans="1:92" ht="10.5" customHeight="1" x14ac:dyDescent="0.3">
      <c r="A258" s="71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89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71"/>
      <c r="BP258" s="8"/>
      <c r="BQ258" s="8"/>
      <c r="BR258" s="8"/>
      <c r="BS258" s="8"/>
      <c r="BT258" s="8"/>
      <c r="BU258" s="8"/>
      <c r="BV258" s="8"/>
      <c r="BW258" s="8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</row>
    <row r="259" spans="1:92" ht="10.5" customHeight="1" x14ac:dyDescent="0.3">
      <c r="A259" s="71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89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71"/>
      <c r="BP259" s="8"/>
      <c r="BQ259" s="8"/>
      <c r="BR259" s="8"/>
      <c r="BS259" s="8"/>
      <c r="BT259" s="8"/>
      <c r="BU259" s="8"/>
      <c r="BV259" s="8"/>
      <c r="BW259" s="8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</row>
    <row r="260" spans="1:92" ht="10.5" customHeight="1" x14ac:dyDescent="0.3">
      <c r="A260" s="71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71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7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</row>
    <row r="261" spans="1:92" ht="10.5" customHeight="1" x14ac:dyDescent="0.3">
      <c r="A261" s="71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87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7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</row>
    <row r="262" spans="1:92" ht="10.5" customHeight="1" x14ac:dyDescent="0.3">
      <c r="A262" s="71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89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71"/>
      <c r="BP262" s="8"/>
      <c r="BQ262" s="8"/>
      <c r="BR262" s="8"/>
      <c r="BS262" s="8"/>
      <c r="BT262" s="8"/>
      <c r="BU262" s="8"/>
      <c r="BV262" s="8"/>
      <c r="BW262" s="8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</row>
    <row r="263" spans="1:92" ht="10.5" customHeight="1" x14ac:dyDescent="0.3">
      <c r="A263" s="71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71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7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</row>
    <row r="264" spans="1:92" ht="10.5" customHeight="1" x14ac:dyDescent="0.3">
      <c r="A264" s="71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89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7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</row>
    <row r="265" spans="1:92" ht="10.5" customHeight="1" x14ac:dyDescent="0.3">
      <c r="A265" s="71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71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7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</row>
    <row r="266" spans="1:92" ht="10.5" customHeight="1" x14ac:dyDescent="0.3">
      <c r="A266" s="71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89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71"/>
      <c r="BP266" s="8"/>
      <c r="BQ266" s="8"/>
      <c r="BR266" s="8"/>
      <c r="BS266" s="8"/>
      <c r="BT266" s="8"/>
      <c r="BU266" s="8"/>
      <c r="BV266" s="8"/>
      <c r="BW266" s="8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</row>
    <row r="267" spans="1:92" ht="7.5" customHeight="1" x14ac:dyDescent="0.3">
      <c r="A267" s="71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</row>
    <row r="268" spans="1:92" ht="9.75" customHeight="1" x14ac:dyDescent="0.3">
      <c r="A268" s="71"/>
      <c r="B268" s="449" t="s">
        <v>276</v>
      </c>
      <c r="C268" s="450"/>
      <c r="D268" s="450"/>
      <c r="E268" s="450"/>
      <c r="F268" s="450"/>
      <c r="G268" s="450"/>
      <c r="H268" s="450"/>
      <c r="I268" s="450"/>
      <c r="J268" s="450"/>
      <c r="K268" s="450"/>
      <c r="L268" s="450"/>
      <c r="M268" s="450"/>
      <c r="N268" s="450"/>
      <c r="O268" s="450"/>
      <c r="P268" s="450"/>
      <c r="Q268" s="450"/>
      <c r="R268" s="450"/>
      <c r="S268" s="450"/>
      <c r="T268" s="450"/>
      <c r="U268" s="450"/>
      <c r="V268" s="450"/>
      <c r="W268" s="450"/>
      <c r="X268" s="450"/>
      <c r="Y268" s="450"/>
      <c r="Z268" s="450"/>
      <c r="AA268" s="450"/>
      <c r="AB268" s="450"/>
      <c r="AC268" s="450"/>
      <c r="AD268" s="450"/>
      <c r="AE268" s="450"/>
      <c r="AF268" s="450"/>
      <c r="AG268" s="450"/>
      <c r="AH268" s="89"/>
      <c r="AI268" s="372" t="s">
        <v>204</v>
      </c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71"/>
      <c r="BP268" s="8"/>
      <c r="BQ268" s="8"/>
      <c r="BR268" s="8"/>
      <c r="BS268" s="8"/>
      <c r="BT268" s="8"/>
      <c r="BU268" s="8"/>
      <c r="BV268" s="8"/>
      <c r="BW268" s="8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</row>
    <row r="269" spans="1:92" ht="9.75" customHeight="1" x14ac:dyDescent="0.3">
      <c r="A269" s="71"/>
      <c r="B269" s="450"/>
      <c r="C269" s="450"/>
      <c r="D269" s="450"/>
      <c r="E269" s="450"/>
      <c r="F269" s="450"/>
      <c r="G269" s="450"/>
      <c r="H269" s="450"/>
      <c r="I269" s="450"/>
      <c r="J269" s="450"/>
      <c r="K269" s="450"/>
      <c r="L269" s="450"/>
      <c r="M269" s="450"/>
      <c r="N269" s="450"/>
      <c r="O269" s="450"/>
      <c r="P269" s="450"/>
      <c r="Q269" s="450"/>
      <c r="R269" s="450"/>
      <c r="S269" s="450"/>
      <c r="T269" s="450"/>
      <c r="U269" s="450"/>
      <c r="V269" s="450"/>
      <c r="W269" s="450"/>
      <c r="X269" s="450"/>
      <c r="Y269" s="450"/>
      <c r="Z269" s="450"/>
      <c r="AA269" s="450"/>
      <c r="AB269" s="450"/>
      <c r="AC269" s="450"/>
      <c r="AD269" s="450"/>
      <c r="AE269" s="450"/>
      <c r="AF269" s="450"/>
      <c r="AG269" s="450"/>
      <c r="AH269" s="87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7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</row>
    <row r="270" spans="1:92" ht="9.75" customHeight="1" x14ac:dyDescent="0.3">
      <c r="A270" s="71"/>
      <c r="B270" s="450"/>
      <c r="C270" s="450"/>
      <c r="D270" s="450"/>
      <c r="E270" s="450"/>
      <c r="F270" s="450"/>
      <c r="G270" s="450"/>
      <c r="H270" s="450"/>
      <c r="I270" s="450"/>
      <c r="J270" s="450"/>
      <c r="K270" s="450"/>
      <c r="L270" s="450"/>
      <c r="M270" s="450"/>
      <c r="N270" s="450"/>
      <c r="O270" s="450"/>
      <c r="P270" s="450"/>
      <c r="Q270" s="450"/>
      <c r="R270" s="450"/>
      <c r="S270" s="450"/>
      <c r="T270" s="450"/>
      <c r="U270" s="450"/>
      <c r="V270" s="450"/>
      <c r="W270" s="450"/>
      <c r="X270" s="450"/>
      <c r="Y270" s="450"/>
      <c r="Z270" s="450"/>
      <c r="AA270" s="450"/>
      <c r="AB270" s="450"/>
      <c r="AC270" s="450"/>
      <c r="AD270" s="450"/>
      <c r="AE270" s="450"/>
      <c r="AF270" s="450"/>
      <c r="AG270" s="450"/>
      <c r="AH270" s="89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71"/>
      <c r="BP270" s="8"/>
      <c r="BQ270" s="8"/>
      <c r="BR270" s="8"/>
      <c r="BS270" s="8"/>
      <c r="BT270" s="8"/>
      <c r="BU270" s="8"/>
      <c r="BV270" s="8"/>
      <c r="BW270" s="8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</row>
    <row r="271" spans="1:92" ht="7.5" customHeight="1" x14ac:dyDescent="0.3">
      <c r="A271" s="71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</row>
    <row r="272" spans="1:92" ht="18" customHeight="1" x14ac:dyDescent="0.3">
      <c r="A272" s="71"/>
      <c r="B272" s="1"/>
      <c r="C272" s="373"/>
      <c r="D272" s="172"/>
      <c r="E272" s="172"/>
      <c r="F272" s="172"/>
      <c r="G272" s="172"/>
      <c r="H272" s="188"/>
      <c r="I272" s="374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233"/>
      <c r="Z272" s="200"/>
      <c r="AA272" s="172"/>
      <c r="AB272" s="172"/>
      <c r="AC272" s="172"/>
      <c r="AD272" s="172"/>
      <c r="AE272" s="172"/>
      <c r="AF272" s="172"/>
      <c r="AG272" s="188"/>
      <c r="AI272" s="369"/>
      <c r="AJ272" s="172"/>
      <c r="AK272" s="172"/>
      <c r="AL272" s="172"/>
      <c r="AM272" s="172"/>
      <c r="AN272" s="172"/>
      <c r="AO272" s="172"/>
      <c r="AP272" s="188"/>
      <c r="AQ272" s="370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233"/>
      <c r="BH272" s="369"/>
      <c r="BI272" s="172"/>
      <c r="BJ272" s="172"/>
      <c r="BK272" s="172"/>
      <c r="BL272" s="172"/>
      <c r="BM272" s="188"/>
      <c r="BO272" s="7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</row>
    <row r="273" spans="1:92" ht="7.5" customHeight="1" x14ac:dyDescent="0.3">
      <c r="A273" s="71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</row>
    <row r="274" spans="1:92" ht="10.5" customHeight="1" x14ac:dyDescent="0.3">
      <c r="A274" s="71"/>
      <c r="B274" s="375"/>
      <c r="C274" s="186"/>
      <c r="D274" s="186"/>
      <c r="E274" s="186"/>
      <c r="F274" s="186"/>
      <c r="G274" s="186"/>
      <c r="H274" s="186"/>
      <c r="I274" s="186"/>
      <c r="J274" s="186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71"/>
      <c r="AI274" s="372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7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</row>
    <row r="275" spans="1:92" ht="10.5" customHeight="1" x14ac:dyDescent="0.3">
      <c r="A275" s="71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71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7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</row>
    <row r="276" spans="1:92" ht="10.5" customHeight="1" x14ac:dyDescent="0.3">
      <c r="A276" s="71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71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7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</row>
    <row r="277" spans="1:92" ht="10.5" customHeight="1" x14ac:dyDescent="0.3">
      <c r="A277" s="71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71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7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</row>
    <row r="278" spans="1:92" ht="10.5" customHeight="1" x14ac:dyDescent="0.3">
      <c r="A278" s="71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186"/>
      <c r="S278" s="186"/>
      <c r="T278" s="186"/>
      <c r="U278" s="186"/>
      <c r="V278" s="186"/>
      <c r="W278" s="186"/>
      <c r="X278" s="186"/>
      <c r="Y278" s="186"/>
      <c r="Z278" s="186"/>
      <c r="AA278" s="186"/>
      <c r="AB278" s="186"/>
      <c r="AC278" s="186"/>
      <c r="AD278" s="186"/>
      <c r="AE278" s="186"/>
      <c r="AF278" s="186"/>
      <c r="AG278" s="186"/>
      <c r="AH278" s="71"/>
      <c r="AI278" s="186"/>
      <c r="AJ278" s="186"/>
      <c r="AK278" s="186"/>
      <c r="AL278" s="186"/>
      <c r="AM278" s="186"/>
      <c r="AN278" s="186"/>
      <c r="AO278" s="186"/>
      <c r="AP278" s="186"/>
      <c r="AQ278" s="186"/>
      <c r="AR278" s="186"/>
      <c r="AS278" s="186"/>
      <c r="AT278" s="186"/>
      <c r="AU278" s="186"/>
      <c r="AV278" s="186"/>
      <c r="AW278" s="186"/>
      <c r="AX278" s="186"/>
      <c r="AY278" s="186"/>
      <c r="AZ278" s="186"/>
      <c r="BA278" s="186"/>
      <c r="BB278" s="186"/>
      <c r="BC278" s="186"/>
      <c r="BD278" s="186"/>
      <c r="BE278" s="186"/>
      <c r="BF278" s="186"/>
      <c r="BG278" s="186"/>
      <c r="BH278" s="186"/>
      <c r="BI278" s="186"/>
      <c r="BJ278" s="186"/>
      <c r="BK278" s="186"/>
      <c r="BL278" s="186"/>
      <c r="BM278" s="186"/>
      <c r="BN278" s="186"/>
      <c r="BO278" s="7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</row>
    <row r="279" spans="1:92" ht="10.5" customHeight="1" x14ac:dyDescent="0.3">
      <c r="A279" s="71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71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7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</row>
    <row r="280" spans="1:92" ht="10.5" customHeight="1" x14ac:dyDescent="0.3">
      <c r="A280" s="71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71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7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</row>
    <row r="281" spans="1:92" ht="10.5" customHeight="1" x14ac:dyDescent="0.3">
      <c r="A281" s="71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71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7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</row>
    <row r="282" spans="1:92" ht="10.5" customHeight="1" x14ac:dyDescent="0.3">
      <c r="A282" s="71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71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7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</row>
    <row r="283" spans="1:92" ht="10.5" customHeight="1" x14ac:dyDescent="0.3">
      <c r="A283" s="71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71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7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</row>
    <row r="284" spans="1:92" ht="10.5" customHeight="1" x14ac:dyDescent="0.3">
      <c r="A284" s="71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71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7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</row>
    <row r="285" spans="1:92" ht="10.5" customHeight="1" x14ac:dyDescent="0.3">
      <c r="A285" s="71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71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7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</row>
    <row r="286" spans="1:92" ht="10.5" customHeight="1" x14ac:dyDescent="0.3">
      <c r="A286" s="71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  <c r="AA286" s="186"/>
      <c r="AB286" s="186"/>
      <c r="AC286" s="186"/>
      <c r="AD286" s="186"/>
      <c r="AE286" s="186"/>
      <c r="AF286" s="186"/>
      <c r="AG286" s="186"/>
      <c r="AH286" s="71"/>
      <c r="AI286" s="186"/>
      <c r="AJ286" s="186"/>
      <c r="AK286" s="186"/>
      <c r="AL286" s="186"/>
      <c r="AM286" s="186"/>
      <c r="AN286" s="186"/>
      <c r="AO286" s="186"/>
      <c r="AP286" s="186"/>
      <c r="AQ286" s="186"/>
      <c r="AR286" s="186"/>
      <c r="AS286" s="186"/>
      <c r="AT286" s="186"/>
      <c r="AU286" s="186"/>
      <c r="AV286" s="186"/>
      <c r="AW286" s="186"/>
      <c r="AX286" s="186"/>
      <c r="AY286" s="186"/>
      <c r="AZ286" s="186"/>
      <c r="BA286" s="186"/>
      <c r="BB286" s="186"/>
      <c r="BC286" s="186"/>
      <c r="BD286" s="186"/>
      <c r="BE286" s="186"/>
      <c r="BF286" s="186"/>
      <c r="BG286" s="186"/>
      <c r="BH286" s="186"/>
      <c r="BI286" s="186"/>
      <c r="BJ286" s="186"/>
      <c r="BK286" s="186"/>
      <c r="BL286" s="186"/>
      <c r="BM286" s="186"/>
      <c r="BN286" s="186"/>
      <c r="BO286" s="7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</row>
    <row r="287" spans="1:92" ht="10.5" customHeight="1" x14ac:dyDescent="0.3">
      <c r="A287" s="71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71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7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</row>
    <row r="288" spans="1:92" ht="10.5" customHeight="1" x14ac:dyDescent="0.3">
      <c r="A288" s="71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71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7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</row>
    <row r="289" spans="1:92" ht="10.5" customHeight="1" x14ac:dyDescent="0.3">
      <c r="A289" s="71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71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7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</row>
    <row r="290" spans="1:92" ht="10.5" customHeight="1" x14ac:dyDescent="0.3">
      <c r="A290" s="71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71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7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</row>
    <row r="291" spans="1:92" ht="7.5" customHeight="1" x14ac:dyDescent="0.3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</row>
    <row r="292" spans="1:92" ht="9.75" customHeight="1" x14ac:dyDescent="0.3">
      <c r="A292" s="71"/>
      <c r="B292" s="371" t="s">
        <v>205</v>
      </c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186"/>
      <c r="S292" s="186"/>
      <c r="T292" s="186"/>
      <c r="U292" s="186"/>
      <c r="V292" s="186"/>
      <c r="W292" s="186"/>
      <c r="X292" s="186"/>
      <c r="Y292" s="186"/>
      <c r="Z292" s="186"/>
      <c r="AA292" s="186"/>
      <c r="AB292" s="186"/>
      <c r="AC292" s="186"/>
      <c r="AD292" s="186"/>
      <c r="AE292" s="186"/>
      <c r="AF292" s="186"/>
      <c r="AG292" s="186"/>
      <c r="AH292" s="71"/>
      <c r="AI292" s="371" t="s">
        <v>206</v>
      </c>
      <c r="AJ292" s="186"/>
      <c r="AK292" s="186"/>
      <c r="AL292" s="186"/>
      <c r="AM292" s="186"/>
      <c r="AN292" s="186"/>
      <c r="AO292" s="186"/>
      <c r="AP292" s="186"/>
      <c r="AQ292" s="186"/>
      <c r="AR292" s="186"/>
      <c r="AS292" s="186"/>
      <c r="AT292" s="186"/>
      <c r="AU292" s="186"/>
      <c r="AV292" s="186"/>
      <c r="AW292" s="186"/>
      <c r="AX292" s="186"/>
      <c r="AY292" s="186"/>
      <c r="AZ292" s="186"/>
      <c r="BA292" s="186"/>
      <c r="BB292" s="186"/>
      <c r="BC292" s="186"/>
      <c r="BD292" s="186"/>
      <c r="BE292" s="186"/>
      <c r="BF292" s="186"/>
      <c r="BG292" s="186"/>
      <c r="BH292" s="186"/>
      <c r="BI292" s="186"/>
      <c r="BJ292" s="186"/>
      <c r="BK292" s="186"/>
      <c r="BL292" s="186"/>
      <c r="BM292" s="186"/>
      <c r="BN292" s="186"/>
      <c r="BO292" s="7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</row>
    <row r="293" spans="1:92" ht="9.75" customHeight="1" x14ac:dyDescent="0.3">
      <c r="A293" s="71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71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7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</row>
    <row r="294" spans="1:92" ht="9.75" customHeight="1" x14ac:dyDescent="0.3">
      <c r="A294" s="71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71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7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</row>
    <row r="295" spans="1:92" ht="7.5" customHeight="1" x14ac:dyDescent="0.3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</row>
    <row r="296" spans="1:92" ht="18" customHeight="1" x14ac:dyDescent="0.3">
      <c r="A296" s="1"/>
      <c r="B296" s="373"/>
      <c r="C296" s="172"/>
      <c r="D296" s="172"/>
      <c r="E296" s="172"/>
      <c r="F296" s="172"/>
      <c r="G296" s="188"/>
      <c r="H296" s="374"/>
      <c r="I296" s="186"/>
      <c r="J296" s="186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233"/>
      <c r="Z296" s="200"/>
      <c r="AA296" s="172"/>
      <c r="AB296" s="172"/>
      <c r="AC296" s="172"/>
      <c r="AD296" s="172"/>
      <c r="AE296" s="172"/>
      <c r="AF296" s="172"/>
      <c r="AG296" s="188"/>
      <c r="AH296" s="1"/>
      <c r="AI296" s="369"/>
      <c r="AJ296" s="172"/>
      <c r="AK296" s="172"/>
      <c r="AL296" s="172"/>
      <c r="AM296" s="172"/>
      <c r="AN296" s="172"/>
      <c r="AO296" s="172"/>
      <c r="AP296" s="188"/>
      <c r="AQ296" s="374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"/>
      <c r="BI296" s="369"/>
      <c r="BJ296" s="172"/>
      <c r="BK296" s="172"/>
      <c r="BL296" s="172"/>
      <c r="BM296" s="172"/>
      <c r="BN296" s="188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</row>
    <row r="297" spans="1:92" ht="7.5" customHeight="1" x14ac:dyDescent="0.3">
      <c r="A297" s="71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</row>
    <row r="298" spans="1:92" ht="10.5" customHeight="1" x14ac:dyDescent="0.3">
      <c r="A298" s="71"/>
      <c r="B298" s="375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89"/>
      <c r="AI298" s="372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7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</row>
    <row r="299" spans="1:92" ht="10.5" customHeight="1" x14ac:dyDescent="0.3">
      <c r="A299" s="71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71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7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</row>
    <row r="300" spans="1:92" ht="10.5" customHeight="1" x14ac:dyDescent="0.3">
      <c r="A300" s="71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89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7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</row>
    <row r="301" spans="1:92" ht="10.5" customHeight="1" x14ac:dyDescent="0.3">
      <c r="A301" s="71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87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7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</row>
    <row r="302" spans="1:92" ht="10.5" customHeight="1" x14ac:dyDescent="0.3">
      <c r="A302" s="71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89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7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</row>
    <row r="303" spans="1:92" ht="10.5" customHeight="1" x14ac:dyDescent="0.3">
      <c r="A303" s="71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87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7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</row>
    <row r="304" spans="1:92" ht="10.5" customHeight="1" x14ac:dyDescent="0.3">
      <c r="A304" s="71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89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7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</row>
    <row r="305" spans="1:92" ht="10.5" customHeight="1" x14ac:dyDescent="0.3">
      <c r="A305" s="71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87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7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</row>
    <row r="306" spans="1:92" ht="10.5" customHeight="1" x14ac:dyDescent="0.3">
      <c r="A306" s="71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89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7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</row>
    <row r="307" spans="1:92" ht="10.5" customHeight="1" x14ac:dyDescent="0.3">
      <c r="A307" s="71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89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7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</row>
    <row r="308" spans="1:92" ht="10.5" customHeight="1" x14ac:dyDescent="0.3">
      <c r="A308" s="71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71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7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</row>
    <row r="309" spans="1:92" ht="10.5" customHeight="1" x14ac:dyDescent="0.3">
      <c r="A309" s="71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87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7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</row>
    <row r="310" spans="1:92" ht="10.5" customHeight="1" x14ac:dyDescent="0.3">
      <c r="A310" s="71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89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7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</row>
    <row r="311" spans="1:92" ht="10.5" customHeight="1" x14ac:dyDescent="0.3">
      <c r="A311" s="71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71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7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</row>
    <row r="312" spans="1:92" ht="10.5" customHeight="1" x14ac:dyDescent="0.3">
      <c r="A312" s="71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89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7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</row>
    <row r="313" spans="1:92" ht="10.5" customHeight="1" x14ac:dyDescent="0.3">
      <c r="A313" s="71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71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7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</row>
    <row r="314" spans="1:92" ht="10.5" customHeight="1" x14ac:dyDescent="0.3">
      <c r="A314" s="71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89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7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</row>
    <row r="315" spans="1:92" ht="7.5" customHeight="1" x14ac:dyDescent="0.3">
      <c r="A315" s="71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</row>
    <row r="316" spans="1:92" ht="9.75" customHeight="1" x14ac:dyDescent="0.3">
      <c r="A316" s="71"/>
      <c r="B316" s="371" t="s">
        <v>207</v>
      </c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89"/>
      <c r="AI316" s="372" t="s">
        <v>208</v>
      </c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7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</row>
    <row r="317" spans="1:92" ht="9.75" customHeight="1" x14ac:dyDescent="0.3">
      <c r="A317" s="71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87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7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</row>
    <row r="318" spans="1:92" ht="9.75" customHeight="1" x14ac:dyDescent="0.3">
      <c r="A318" s="71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89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7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</row>
    <row r="319" spans="1:92" ht="7.5" customHeight="1" x14ac:dyDescent="0.3">
      <c r="A319" s="71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</row>
    <row r="320" spans="1:92" ht="18" customHeight="1" x14ac:dyDescent="0.3">
      <c r="A320" s="71"/>
      <c r="B320" s="1"/>
      <c r="C320" s="373"/>
      <c r="D320" s="172"/>
      <c r="E320" s="172"/>
      <c r="F320" s="172"/>
      <c r="G320" s="172"/>
      <c r="H320" s="188"/>
      <c r="I320" s="374"/>
      <c r="J320" s="186"/>
      <c r="K320" s="186"/>
      <c r="L320" s="186"/>
      <c r="M320" s="186"/>
      <c r="N320" s="186"/>
      <c r="O320" s="186"/>
      <c r="P320" s="186"/>
      <c r="Q320" s="186"/>
      <c r="R320" s="186"/>
      <c r="S320" s="186"/>
      <c r="T320" s="186"/>
      <c r="U320" s="186"/>
      <c r="V320" s="186"/>
      <c r="W320" s="186"/>
      <c r="X320" s="186"/>
      <c r="Y320" s="233"/>
      <c r="Z320" s="200"/>
      <c r="AA320" s="172"/>
      <c r="AB320" s="172"/>
      <c r="AC320" s="172"/>
      <c r="AD320" s="172"/>
      <c r="AE320" s="172"/>
      <c r="AF320" s="172"/>
      <c r="AG320" s="188"/>
      <c r="AI320" s="369"/>
      <c r="AJ320" s="172"/>
      <c r="AK320" s="172"/>
      <c r="AL320" s="172"/>
      <c r="AM320" s="172"/>
      <c r="AN320" s="172"/>
      <c r="AO320" s="172"/>
      <c r="AP320" s="188"/>
      <c r="AQ320" s="370"/>
      <c r="AR320" s="186"/>
      <c r="AS320" s="186"/>
      <c r="AT320" s="186"/>
      <c r="AU320" s="186"/>
      <c r="AV320" s="186"/>
      <c r="AW320" s="186"/>
      <c r="AX320" s="186"/>
      <c r="AY320" s="186"/>
      <c r="AZ320" s="186"/>
      <c r="BA320" s="186"/>
      <c r="BB320" s="186"/>
      <c r="BC320" s="186"/>
      <c r="BD320" s="186"/>
      <c r="BE320" s="186"/>
      <c r="BF320" s="186"/>
      <c r="BG320" s="233"/>
      <c r="BH320" s="369"/>
      <c r="BI320" s="172"/>
      <c r="BJ320" s="172"/>
      <c r="BK320" s="172"/>
      <c r="BL320" s="172"/>
      <c r="BM320" s="188"/>
      <c r="BO320" s="7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</row>
    <row r="321" spans="1:92" ht="7.5" customHeight="1" x14ac:dyDescent="0.3">
      <c r="A321" s="71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</row>
    <row r="322" spans="1:92" ht="10.5" customHeight="1" x14ac:dyDescent="0.3">
      <c r="A322" s="71"/>
      <c r="B322" s="375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71"/>
      <c r="AI322" s="372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7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</row>
    <row r="323" spans="1:92" ht="10.5" customHeight="1" x14ac:dyDescent="0.3">
      <c r="A323" s="71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  <c r="T323" s="186"/>
      <c r="U323" s="186"/>
      <c r="V323" s="186"/>
      <c r="W323" s="186"/>
      <c r="X323" s="186"/>
      <c r="Y323" s="186"/>
      <c r="Z323" s="186"/>
      <c r="AA323" s="186"/>
      <c r="AB323" s="186"/>
      <c r="AC323" s="186"/>
      <c r="AD323" s="186"/>
      <c r="AE323" s="186"/>
      <c r="AF323" s="186"/>
      <c r="AG323" s="186"/>
      <c r="AH323" s="71"/>
      <c r="AI323" s="186"/>
      <c r="AJ323" s="186"/>
      <c r="AK323" s="186"/>
      <c r="AL323" s="186"/>
      <c r="AM323" s="186"/>
      <c r="AN323" s="186"/>
      <c r="AO323" s="186"/>
      <c r="AP323" s="186"/>
      <c r="AQ323" s="186"/>
      <c r="AR323" s="186"/>
      <c r="AS323" s="186"/>
      <c r="AT323" s="186"/>
      <c r="AU323" s="186"/>
      <c r="AV323" s="186"/>
      <c r="AW323" s="186"/>
      <c r="AX323" s="186"/>
      <c r="AY323" s="186"/>
      <c r="AZ323" s="186"/>
      <c r="BA323" s="186"/>
      <c r="BB323" s="186"/>
      <c r="BC323" s="186"/>
      <c r="BD323" s="186"/>
      <c r="BE323" s="186"/>
      <c r="BF323" s="186"/>
      <c r="BG323" s="186"/>
      <c r="BH323" s="186"/>
      <c r="BI323" s="186"/>
      <c r="BJ323" s="186"/>
      <c r="BK323" s="186"/>
      <c r="BL323" s="186"/>
      <c r="BM323" s="186"/>
      <c r="BN323" s="186"/>
      <c r="BO323" s="7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</row>
    <row r="324" spans="1:92" ht="10.5" customHeight="1" x14ac:dyDescent="0.3">
      <c r="A324" s="71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71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7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</row>
    <row r="325" spans="1:92" ht="10.5" customHeight="1" x14ac:dyDescent="0.3">
      <c r="A325" s="71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71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7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</row>
    <row r="326" spans="1:92" ht="10.5" customHeight="1" x14ac:dyDescent="0.3">
      <c r="A326" s="71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71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7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</row>
    <row r="327" spans="1:92" ht="10.5" customHeight="1" x14ac:dyDescent="0.3">
      <c r="A327" s="71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71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7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</row>
    <row r="328" spans="1:92" ht="10.5" customHeight="1" x14ac:dyDescent="0.3">
      <c r="A328" s="71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71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7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</row>
    <row r="329" spans="1:92" ht="10.5" customHeight="1" x14ac:dyDescent="0.3">
      <c r="A329" s="71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71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7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</row>
    <row r="330" spans="1:92" ht="10.5" customHeight="1" x14ac:dyDescent="0.3">
      <c r="A330" s="71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71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7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</row>
    <row r="331" spans="1:92" ht="10.5" customHeight="1" x14ac:dyDescent="0.3">
      <c r="A331" s="71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71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7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</row>
    <row r="332" spans="1:92" ht="10.5" customHeight="1" x14ac:dyDescent="0.3">
      <c r="A332" s="71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71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7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</row>
    <row r="333" spans="1:92" ht="10.5" customHeight="1" x14ac:dyDescent="0.3">
      <c r="A333" s="71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71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7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</row>
    <row r="334" spans="1:92" ht="10.5" customHeight="1" x14ac:dyDescent="0.3">
      <c r="A334" s="71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71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7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</row>
    <row r="335" spans="1:92" ht="10.5" customHeight="1" x14ac:dyDescent="0.3">
      <c r="A335" s="71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71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7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</row>
    <row r="336" spans="1:92" ht="10.5" customHeight="1" x14ac:dyDescent="0.3">
      <c r="A336" s="71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71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7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</row>
    <row r="337" spans="1:92" ht="10.5" customHeight="1" x14ac:dyDescent="0.3">
      <c r="A337" s="71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71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7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</row>
    <row r="338" spans="1:92" ht="10.5" customHeight="1" x14ac:dyDescent="0.3">
      <c r="A338" s="71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71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7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</row>
    <row r="339" spans="1:92" ht="7.5" customHeight="1" x14ac:dyDescent="0.3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</row>
    <row r="340" spans="1:92" ht="9.75" customHeight="1" x14ac:dyDescent="0.3">
      <c r="A340" s="71"/>
      <c r="B340" s="371" t="s">
        <v>209</v>
      </c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71"/>
      <c r="AI340" s="371" t="s">
        <v>210</v>
      </c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7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</row>
    <row r="341" spans="1:92" ht="9.75" customHeight="1" x14ac:dyDescent="0.3">
      <c r="A341" s="71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71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7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</row>
    <row r="342" spans="1:92" ht="9.75" customHeight="1" x14ac:dyDescent="0.3">
      <c r="A342" s="71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71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7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</row>
    <row r="343" spans="1:92" ht="7.5" customHeight="1" x14ac:dyDescent="0.3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</row>
    <row r="344" spans="1:92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</row>
    <row r="345" spans="1:92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</row>
    <row r="346" spans="1:92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</row>
    <row r="347" spans="1:92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</row>
    <row r="348" spans="1:92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</row>
    <row r="349" spans="1:92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</row>
    <row r="350" spans="1:92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</row>
    <row r="351" spans="1:92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</row>
    <row r="352" spans="1:92" ht="9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</row>
    <row r="353" spans="1:92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</row>
    <row r="354" spans="1:92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</row>
    <row r="355" spans="1:92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</row>
    <row r="356" spans="1:92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</row>
    <row r="357" spans="1:92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</row>
    <row r="358" spans="1:92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</row>
    <row r="359" spans="1:92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</row>
    <row r="360" spans="1:92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</row>
    <row r="361" spans="1:92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</row>
    <row r="362" spans="1:92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</row>
    <row r="363" spans="1:92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</row>
    <row r="364" spans="1:92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</row>
    <row r="365" spans="1:92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</row>
    <row r="366" spans="1:92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</row>
    <row r="367" spans="1:92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</row>
    <row r="368" spans="1:92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</row>
    <row r="369" spans="1:92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</row>
    <row r="370" spans="1:92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</row>
    <row r="371" spans="1:92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</row>
    <row r="372" spans="1:92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</row>
    <row r="373" spans="1:92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</row>
    <row r="374" spans="1:92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</row>
    <row r="375" spans="1:92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</row>
    <row r="376" spans="1:92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</row>
    <row r="377" spans="1:92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</row>
    <row r="378" spans="1:92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</row>
    <row r="379" spans="1:92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</row>
    <row r="380" spans="1:92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</row>
    <row r="381" spans="1:92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</row>
    <row r="382" spans="1:92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</row>
    <row r="383" spans="1:92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</row>
    <row r="384" spans="1:92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</row>
    <row r="385" spans="1:92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</row>
    <row r="386" spans="1:92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</row>
    <row r="387" spans="1:92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</row>
    <row r="388" spans="1:92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</row>
    <row r="389" spans="1:92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</row>
    <row r="390" spans="1:92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</row>
    <row r="391" spans="1:92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</row>
    <row r="392" spans="1:92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</row>
    <row r="393" spans="1:92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</row>
    <row r="394" spans="1:92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</row>
    <row r="395" spans="1:92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</row>
    <row r="396" spans="1:92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</row>
    <row r="397" spans="1:92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</row>
    <row r="398" spans="1:92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</row>
    <row r="399" spans="1:92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</row>
    <row r="400" spans="1:92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</row>
    <row r="401" spans="1:92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</row>
    <row r="402" spans="1:92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</row>
  </sheetData>
  <mergeCells count="1333">
    <mergeCell ref="AE95:AG95"/>
    <mergeCell ref="AH95:AJ95"/>
    <mergeCell ref="AK95:AM95"/>
    <mergeCell ref="AN95:AP95"/>
    <mergeCell ref="AQ95:AS95"/>
    <mergeCell ref="AT95:AV95"/>
    <mergeCell ref="AW95:AY95"/>
    <mergeCell ref="D95:O95"/>
    <mergeCell ref="P95:R95"/>
    <mergeCell ref="S95:U95"/>
    <mergeCell ref="V95:X95"/>
    <mergeCell ref="Y95:AA95"/>
    <mergeCell ref="AB95:AD95"/>
    <mergeCell ref="B96:BO96"/>
    <mergeCell ref="AW97:AY97"/>
    <mergeCell ref="AZ97:BB97"/>
    <mergeCell ref="AB97:AD97"/>
    <mergeCell ref="AE97:AG97"/>
    <mergeCell ref="AH97:AJ97"/>
    <mergeCell ref="AK97:AM97"/>
    <mergeCell ref="AN97:AP97"/>
    <mergeCell ref="AQ97:AS97"/>
    <mergeCell ref="AT97:AV97"/>
    <mergeCell ref="BC97:BE97"/>
    <mergeCell ref="BF97:BH97"/>
    <mergeCell ref="B91:C91"/>
    <mergeCell ref="B93:C93"/>
    <mergeCell ref="D93:O93"/>
    <mergeCell ref="P93:R93"/>
    <mergeCell ref="S93:U93"/>
    <mergeCell ref="V93:X93"/>
    <mergeCell ref="Y93:AA93"/>
    <mergeCell ref="B95:C95"/>
    <mergeCell ref="B97:C97"/>
    <mergeCell ref="D97:O97"/>
    <mergeCell ref="P97:R97"/>
    <mergeCell ref="S97:U97"/>
    <mergeCell ref="V97:X97"/>
    <mergeCell ref="Y97:AA97"/>
    <mergeCell ref="AZ99:BB99"/>
    <mergeCell ref="BC99:BE99"/>
    <mergeCell ref="AE99:AG99"/>
    <mergeCell ref="AH99:AJ99"/>
    <mergeCell ref="AK99:AM99"/>
    <mergeCell ref="AN99:AP99"/>
    <mergeCell ref="AQ99:AS99"/>
    <mergeCell ref="AT99:AV99"/>
    <mergeCell ref="AW99:AY99"/>
    <mergeCell ref="B94:BO94"/>
    <mergeCell ref="BI97:BK97"/>
    <mergeCell ref="BL97:BN97"/>
    <mergeCell ref="B98:BO98"/>
    <mergeCell ref="AZ95:BB95"/>
    <mergeCell ref="BC95:BE95"/>
    <mergeCell ref="BF95:BH95"/>
    <mergeCell ref="BI95:BK95"/>
    <mergeCell ref="BL95:BN95"/>
    <mergeCell ref="BF99:BH99"/>
    <mergeCell ref="BI99:BK99"/>
    <mergeCell ref="BL99:BN99"/>
    <mergeCell ref="B99:C99"/>
    <mergeCell ref="D99:O99"/>
    <mergeCell ref="P99:R99"/>
    <mergeCell ref="S99:U99"/>
    <mergeCell ref="V99:X99"/>
    <mergeCell ref="Y99:AA99"/>
    <mergeCell ref="AB99:AD99"/>
    <mergeCell ref="BF91:BH91"/>
    <mergeCell ref="BI91:BK91"/>
    <mergeCell ref="B90:BO90"/>
    <mergeCell ref="D91:O91"/>
    <mergeCell ref="P91:R91"/>
    <mergeCell ref="S91:U91"/>
    <mergeCell ref="V91:X91"/>
    <mergeCell ref="Y91:AA91"/>
    <mergeCell ref="BL91:BN91"/>
    <mergeCell ref="AW93:AY93"/>
    <mergeCell ref="AZ93:BB93"/>
    <mergeCell ref="BC93:BE93"/>
    <mergeCell ref="BF93:BH93"/>
    <mergeCell ref="BI93:BK93"/>
    <mergeCell ref="BL93:BN93"/>
    <mergeCell ref="AB93:AD93"/>
    <mergeCell ref="AE93:AG93"/>
    <mergeCell ref="AH93:AJ93"/>
    <mergeCell ref="AK93:AM93"/>
    <mergeCell ref="AN93:AP93"/>
    <mergeCell ref="AQ93:AS93"/>
    <mergeCell ref="AT93:AV93"/>
    <mergeCell ref="B100:BO100"/>
    <mergeCell ref="B101:BO101"/>
    <mergeCell ref="B102:BO102"/>
    <mergeCell ref="B103:BO103"/>
    <mergeCell ref="B104:BO104"/>
    <mergeCell ref="B105:BO105"/>
    <mergeCell ref="B106:BO106"/>
    <mergeCell ref="AZ111:BB111"/>
    <mergeCell ref="BC111:BE111"/>
    <mergeCell ref="AE111:AG111"/>
    <mergeCell ref="AH111:AJ111"/>
    <mergeCell ref="AK111:AM111"/>
    <mergeCell ref="AN111:AP111"/>
    <mergeCell ref="AQ111:AS111"/>
    <mergeCell ref="AT111:AV111"/>
    <mergeCell ref="AW111:AY111"/>
    <mergeCell ref="BF113:BH113"/>
    <mergeCell ref="BI113:BK113"/>
    <mergeCell ref="AQ109:AS109"/>
    <mergeCell ref="AT109:AV109"/>
    <mergeCell ref="B110:BO110"/>
    <mergeCell ref="AW109:AY109"/>
    <mergeCell ref="AZ109:BB109"/>
    <mergeCell ref="BC109:BE109"/>
    <mergeCell ref="BF109:BH109"/>
    <mergeCell ref="BI109:BK109"/>
    <mergeCell ref="BL109:BN109"/>
    <mergeCell ref="BL113:BN113"/>
    <mergeCell ref="AN113:AP113"/>
    <mergeCell ref="AQ113:AS113"/>
    <mergeCell ref="AT113:AV113"/>
    <mergeCell ref="B107:C107"/>
    <mergeCell ref="B118:BO118"/>
    <mergeCell ref="AZ107:BB107"/>
    <mergeCell ref="BC107:BE107"/>
    <mergeCell ref="BF107:BH107"/>
    <mergeCell ref="BI107:BK107"/>
    <mergeCell ref="BL107:BN107"/>
    <mergeCell ref="AE107:AG107"/>
    <mergeCell ref="AH107:AJ107"/>
    <mergeCell ref="AK107:AM107"/>
    <mergeCell ref="AN107:AP107"/>
    <mergeCell ref="AQ107:AS107"/>
    <mergeCell ref="AT107:AV107"/>
    <mergeCell ref="AW107:AY107"/>
    <mergeCell ref="D107:O107"/>
    <mergeCell ref="P107:R107"/>
    <mergeCell ref="S107:U107"/>
    <mergeCell ref="V107:X107"/>
    <mergeCell ref="Y107:AA107"/>
    <mergeCell ref="AB107:AD107"/>
    <mergeCell ref="B108:BO108"/>
    <mergeCell ref="AB109:AD109"/>
    <mergeCell ref="AE109:AG109"/>
    <mergeCell ref="AH109:AJ109"/>
    <mergeCell ref="AK109:AM109"/>
    <mergeCell ref="AN109:AP109"/>
    <mergeCell ref="B119:C119"/>
    <mergeCell ref="D119:O119"/>
    <mergeCell ref="P119:R119"/>
    <mergeCell ref="S119:U119"/>
    <mergeCell ref="V119:X119"/>
    <mergeCell ref="Y119:AA119"/>
    <mergeCell ref="BI119:BK119"/>
    <mergeCell ref="BL119:BN119"/>
    <mergeCell ref="BC113:BE113"/>
    <mergeCell ref="BC117:BE117"/>
    <mergeCell ref="BF117:BH117"/>
    <mergeCell ref="BI117:BK117"/>
    <mergeCell ref="BL117:BN117"/>
    <mergeCell ref="BC119:BE119"/>
    <mergeCell ref="BF119:BH119"/>
    <mergeCell ref="BF111:BH111"/>
    <mergeCell ref="BI111:BK111"/>
    <mergeCell ref="BL111:BN111"/>
    <mergeCell ref="D111:O111"/>
    <mergeCell ref="P111:R111"/>
    <mergeCell ref="S111:U111"/>
    <mergeCell ref="V111:X111"/>
    <mergeCell ref="Y111:AA111"/>
    <mergeCell ref="AB111:AD111"/>
    <mergeCell ref="B112:BO112"/>
    <mergeCell ref="AW113:AY113"/>
    <mergeCell ref="AZ113:BB113"/>
    <mergeCell ref="AB113:AD113"/>
    <mergeCell ref="AE113:AG113"/>
    <mergeCell ref="AH113:AJ113"/>
    <mergeCell ref="AK113:AM113"/>
    <mergeCell ref="B114:BO114"/>
    <mergeCell ref="B109:C109"/>
    <mergeCell ref="D109:O109"/>
    <mergeCell ref="P109:R109"/>
    <mergeCell ref="S109:U109"/>
    <mergeCell ref="V109:X109"/>
    <mergeCell ref="Y109:AA109"/>
    <mergeCell ref="B111:C111"/>
    <mergeCell ref="B113:C113"/>
    <mergeCell ref="D113:O113"/>
    <mergeCell ref="P113:R113"/>
    <mergeCell ref="S113:U113"/>
    <mergeCell ref="V113:X113"/>
    <mergeCell ref="Y113:AA113"/>
    <mergeCell ref="AZ115:BB115"/>
    <mergeCell ref="BC115:BE115"/>
    <mergeCell ref="AE115:AG115"/>
    <mergeCell ref="AH115:AJ115"/>
    <mergeCell ref="AK115:AM115"/>
    <mergeCell ref="AN115:AP115"/>
    <mergeCell ref="AQ115:AS115"/>
    <mergeCell ref="AT115:AV115"/>
    <mergeCell ref="AW115:AY115"/>
    <mergeCell ref="B115:C115"/>
    <mergeCell ref="BF115:BH115"/>
    <mergeCell ref="BI115:BK115"/>
    <mergeCell ref="BL115:BN115"/>
    <mergeCell ref="D115:O115"/>
    <mergeCell ref="P115:R115"/>
    <mergeCell ref="S115:U115"/>
    <mergeCell ref="V115:X115"/>
    <mergeCell ref="Y115:AA115"/>
    <mergeCell ref="AB115:AD115"/>
    <mergeCell ref="B116:BO116"/>
    <mergeCell ref="AW117:AY117"/>
    <mergeCell ref="AZ117:BB117"/>
    <mergeCell ref="AB117:AD117"/>
    <mergeCell ref="AE117:AG117"/>
    <mergeCell ref="AH117:AJ117"/>
    <mergeCell ref="AK117:AM117"/>
    <mergeCell ref="AN117:AP117"/>
    <mergeCell ref="AQ117:AS117"/>
    <mergeCell ref="AT117:AV117"/>
    <mergeCell ref="B117:C117"/>
    <mergeCell ref="D117:O117"/>
    <mergeCell ref="P117:R117"/>
    <mergeCell ref="S117:U117"/>
    <mergeCell ref="V117:X117"/>
    <mergeCell ref="Y117:AA117"/>
    <mergeCell ref="AW119:AY119"/>
    <mergeCell ref="AZ119:BB119"/>
    <mergeCell ref="AB119:AD119"/>
    <mergeCell ref="AE119:AG119"/>
    <mergeCell ref="AH119:AJ119"/>
    <mergeCell ref="AK119:AM119"/>
    <mergeCell ref="AN119:AP119"/>
    <mergeCell ref="AQ119:AS119"/>
    <mergeCell ref="AT119:AV119"/>
    <mergeCell ref="P125:R125"/>
    <mergeCell ref="S125:U125"/>
    <mergeCell ref="V125:X125"/>
    <mergeCell ref="Y125:AA125"/>
    <mergeCell ref="AB125:AD125"/>
    <mergeCell ref="AE125:AG125"/>
    <mergeCell ref="AH125:AJ125"/>
    <mergeCell ref="AK125:AM125"/>
    <mergeCell ref="AN125:AP125"/>
    <mergeCell ref="AQ125:AS125"/>
    <mergeCell ref="B134:BO134"/>
    <mergeCell ref="B135:BO135"/>
    <mergeCell ref="B136:BO136"/>
    <mergeCell ref="B137:BO137"/>
    <mergeCell ref="B138:BO138"/>
    <mergeCell ref="B139:BO139"/>
    <mergeCell ref="B140:AG140"/>
    <mergeCell ref="AI140:AK140"/>
    <mergeCell ref="B141:AN141"/>
    <mergeCell ref="AP141:AR141"/>
    <mergeCell ref="B142:AM142"/>
    <mergeCell ref="AO142:AQ142"/>
    <mergeCell ref="B120:BO120"/>
    <mergeCell ref="B121:BO121"/>
    <mergeCell ref="B122:BO122"/>
    <mergeCell ref="B123:BO123"/>
    <mergeCell ref="B124:BO124"/>
    <mergeCell ref="B125:C125"/>
    <mergeCell ref="BL125:BN125"/>
    <mergeCell ref="AW127:AY127"/>
    <mergeCell ref="AZ127:BB127"/>
    <mergeCell ref="BC127:BE127"/>
    <mergeCell ref="BF127:BH127"/>
    <mergeCell ref="BF131:BH131"/>
    <mergeCell ref="BI131:BK131"/>
    <mergeCell ref="BL131:BN131"/>
    <mergeCell ref="BI127:BK127"/>
    <mergeCell ref="BL127:BN127"/>
    <mergeCell ref="AW129:AY129"/>
    <mergeCell ref="AZ129:BB129"/>
    <mergeCell ref="B151:BO151"/>
    <mergeCell ref="B152:BO152"/>
    <mergeCell ref="B153:BO153"/>
    <mergeCell ref="B154:BO154"/>
    <mergeCell ref="B155:BO155"/>
    <mergeCell ref="B156:BO156"/>
    <mergeCell ref="AG163:AT163"/>
    <mergeCell ref="AU163:BO163"/>
    <mergeCell ref="BC129:BE129"/>
    <mergeCell ref="BF129:BH129"/>
    <mergeCell ref="BI129:BK129"/>
    <mergeCell ref="BL129:BN129"/>
    <mergeCell ref="AB129:AD129"/>
    <mergeCell ref="AE129:AG129"/>
    <mergeCell ref="AH129:AJ129"/>
    <mergeCell ref="AK129:AM129"/>
    <mergeCell ref="AN129:AP129"/>
    <mergeCell ref="AQ129:AS129"/>
    <mergeCell ref="AT129:AV129"/>
    <mergeCell ref="B130:BO130"/>
    <mergeCell ref="B147:X147"/>
    <mergeCell ref="Z147:AB147"/>
    <mergeCell ref="AC147:AE147"/>
    <mergeCell ref="AG147:AI147"/>
    <mergeCell ref="AK147:AM147"/>
    <mergeCell ref="Y129:AA129"/>
    <mergeCell ref="AZ131:BB131"/>
    <mergeCell ref="BC131:BE131"/>
    <mergeCell ref="AE131:AG131"/>
    <mergeCell ref="AH131:AJ131"/>
    <mergeCell ref="AK131:AM131"/>
    <mergeCell ref="AN131:AP131"/>
    <mergeCell ref="BS163:BV164"/>
    <mergeCell ref="BW163:CC164"/>
    <mergeCell ref="AU164:AY164"/>
    <mergeCell ref="AZ164:BE164"/>
    <mergeCell ref="BF164:BJ164"/>
    <mergeCell ref="BK164:BO164"/>
    <mergeCell ref="B157:BO157"/>
    <mergeCell ref="B158:BO158"/>
    <mergeCell ref="C160:BO160"/>
    <mergeCell ref="D162:AD162"/>
    <mergeCell ref="AG162:BO162"/>
    <mergeCell ref="D163:J163"/>
    <mergeCell ref="K163:AD163"/>
    <mergeCell ref="K164:O164"/>
    <mergeCell ref="K165:O165"/>
    <mergeCell ref="D166:J166"/>
    <mergeCell ref="K166:O166"/>
    <mergeCell ref="AP164:AT165"/>
    <mergeCell ref="AU165:AY165"/>
    <mergeCell ref="AZ165:BE165"/>
    <mergeCell ref="BF165:BJ165"/>
    <mergeCell ref="BK165:BO165"/>
    <mergeCell ref="BS165:BV165"/>
    <mergeCell ref="BW165:CC165"/>
    <mergeCell ref="AP166:AT166"/>
    <mergeCell ref="AU166:AY166"/>
    <mergeCell ref="AZ166:BE166"/>
    <mergeCell ref="BF166:BJ166"/>
    <mergeCell ref="BK166:BO166"/>
    <mergeCell ref="BS166:BV166"/>
    <mergeCell ref="BW166:CC166"/>
    <mergeCell ref="D164:J165"/>
    <mergeCell ref="AP170:AT170"/>
    <mergeCell ref="AU170:AY170"/>
    <mergeCell ref="AZ170:BE170"/>
    <mergeCell ref="BF170:BJ170"/>
    <mergeCell ref="BK170:BO170"/>
    <mergeCell ref="BS170:BV170"/>
    <mergeCell ref="BW170:CC170"/>
    <mergeCell ref="D170:J170"/>
    <mergeCell ref="K170:O170"/>
    <mergeCell ref="P170:T170"/>
    <mergeCell ref="U170:Y170"/>
    <mergeCell ref="Z170:AD170"/>
    <mergeCell ref="AG170:AJ170"/>
    <mergeCell ref="AK170:AO170"/>
    <mergeCell ref="AP171:AT171"/>
    <mergeCell ref="AU171:AY171"/>
    <mergeCell ref="AZ171:BE171"/>
    <mergeCell ref="BF171:BJ171"/>
    <mergeCell ref="BK171:BO171"/>
    <mergeCell ref="BS171:BV171"/>
    <mergeCell ref="BW171:CC171"/>
    <mergeCell ref="D171:J171"/>
    <mergeCell ref="K171:O171"/>
    <mergeCell ref="P171:T171"/>
    <mergeCell ref="U171:Y171"/>
    <mergeCell ref="Z171:AD171"/>
    <mergeCell ref="AG171:AJ171"/>
    <mergeCell ref="AK171:AO171"/>
    <mergeCell ref="AP172:AT172"/>
    <mergeCell ref="AU172:AY172"/>
    <mergeCell ref="AZ172:BE172"/>
    <mergeCell ref="BF172:BJ172"/>
    <mergeCell ref="BK172:BO172"/>
    <mergeCell ref="BS172:BV172"/>
    <mergeCell ref="BW172:CC172"/>
    <mergeCell ref="D172:J172"/>
    <mergeCell ref="K172:O172"/>
    <mergeCell ref="P172:T172"/>
    <mergeCell ref="U172:Y172"/>
    <mergeCell ref="Z172:AD172"/>
    <mergeCell ref="AG172:AJ172"/>
    <mergeCell ref="AK172:AO172"/>
    <mergeCell ref="D173:J173"/>
    <mergeCell ref="K173:O173"/>
    <mergeCell ref="P173:T173"/>
    <mergeCell ref="U173:Y173"/>
    <mergeCell ref="Z173:AD173"/>
    <mergeCell ref="AG173:AJ173"/>
    <mergeCell ref="AK173:AO173"/>
    <mergeCell ref="AP173:AT173"/>
    <mergeCell ref="AU173:AY173"/>
    <mergeCell ref="AZ173:BE173"/>
    <mergeCell ref="BF173:BJ173"/>
    <mergeCell ref="BK173:BO173"/>
    <mergeCell ref="BS173:BV173"/>
    <mergeCell ref="BW173:CC173"/>
    <mergeCell ref="P164:T164"/>
    <mergeCell ref="U164:Y164"/>
    <mergeCell ref="Z164:AD164"/>
    <mergeCell ref="AG164:AJ165"/>
    <mergeCell ref="AK164:AO165"/>
    <mergeCell ref="Z165:AD165"/>
    <mergeCell ref="P165:T165"/>
    <mergeCell ref="U165:Y165"/>
    <mergeCell ref="P166:T166"/>
    <mergeCell ref="U166:Y166"/>
    <mergeCell ref="Z166:AD166"/>
    <mergeCell ref="AG166:AJ166"/>
    <mergeCell ref="AK166:AO166"/>
    <mergeCell ref="AP167:AT167"/>
    <mergeCell ref="AU167:AY167"/>
    <mergeCell ref="AZ167:BE167"/>
    <mergeCell ref="BF167:BJ167"/>
    <mergeCell ref="BK167:BO167"/>
    <mergeCell ref="BS167:BV167"/>
    <mergeCell ref="BW167:CC167"/>
    <mergeCell ref="D167:J167"/>
    <mergeCell ref="K167:O167"/>
    <mergeCell ref="P167:T167"/>
    <mergeCell ref="U167:Y167"/>
    <mergeCell ref="Z167:AD167"/>
    <mergeCell ref="AG167:AJ167"/>
    <mergeCell ref="AK167:AO167"/>
    <mergeCell ref="AP168:AT168"/>
    <mergeCell ref="AU168:AY168"/>
    <mergeCell ref="AZ168:BE168"/>
    <mergeCell ref="BF168:BJ168"/>
    <mergeCell ref="BK168:BO168"/>
    <mergeCell ref="BS168:BV168"/>
    <mergeCell ref="BW168:CC168"/>
    <mergeCell ref="D168:J168"/>
    <mergeCell ref="K168:O168"/>
    <mergeCell ref="P168:T168"/>
    <mergeCell ref="U168:Y168"/>
    <mergeCell ref="Z168:AD168"/>
    <mergeCell ref="AG168:AJ168"/>
    <mergeCell ref="AK168:AO168"/>
    <mergeCell ref="BS174:BV174"/>
    <mergeCell ref="BW174:CC174"/>
    <mergeCell ref="BS175:CC175"/>
    <mergeCell ref="C177:CC198"/>
    <mergeCell ref="B200:H200"/>
    <mergeCell ref="I200:Y200"/>
    <mergeCell ref="Z200:AG200"/>
    <mergeCell ref="BI200:BN200"/>
    <mergeCell ref="B244:AG246"/>
    <mergeCell ref="AI244:BN246"/>
    <mergeCell ref="B248:G248"/>
    <mergeCell ref="Z248:AG248"/>
    <mergeCell ref="AI248:AP248"/>
    <mergeCell ref="AQ248:BH248"/>
    <mergeCell ref="BI248:BN248"/>
    <mergeCell ref="H248:Y248"/>
    <mergeCell ref="B250:AG266"/>
    <mergeCell ref="AI250:BN266"/>
    <mergeCell ref="C224:I224"/>
    <mergeCell ref="J224:Y224"/>
    <mergeCell ref="Z224:AG224"/>
    <mergeCell ref="AI224:AP224"/>
    <mergeCell ref="AQ224:BF224"/>
    <mergeCell ref="BH224:BM224"/>
    <mergeCell ref="B226:AG242"/>
    <mergeCell ref="AI226:BN242"/>
    <mergeCell ref="AI200:AP200"/>
    <mergeCell ref="AQ200:BH200"/>
    <mergeCell ref="B202:AG218"/>
    <mergeCell ref="AI202:BN218"/>
    <mergeCell ref="B220:AG222"/>
    <mergeCell ref="AI220:BN222"/>
    <mergeCell ref="B268:AG270"/>
    <mergeCell ref="AI268:BN270"/>
    <mergeCell ref="C272:H272"/>
    <mergeCell ref="I272:Y272"/>
    <mergeCell ref="B274:AG290"/>
    <mergeCell ref="AI274:BN290"/>
    <mergeCell ref="B292:AG294"/>
    <mergeCell ref="AI292:BN294"/>
    <mergeCell ref="B296:G296"/>
    <mergeCell ref="H296:Y296"/>
    <mergeCell ref="Z296:AG296"/>
    <mergeCell ref="BI296:BN296"/>
    <mergeCell ref="I320:Y320"/>
    <mergeCell ref="Z320:AG320"/>
    <mergeCell ref="B322:AG338"/>
    <mergeCell ref="B340:AG342"/>
    <mergeCell ref="AI320:AP320"/>
    <mergeCell ref="AQ320:BG320"/>
    <mergeCell ref="AI322:BN338"/>
    <mergeCell ref="AI340:BN342"/>
    <mergeCell ref="AI296:AP296"/>
    <mergeCell ref="AQ296:BG296"/>
    <mergeCell ref="B298:AG314"/>
    <mergeCell ref="AI298:BN314"/>
    <mergeCell ref="B316:AG318"/>
    <mergeCell ref="AI316:BN318"/>
    <mergeCell ref="C320:H320"/>
    <mergeCell ref="BH320:BM320"/>
    <mergeCell ref="A224:A246"/>
    <mergeCell ref="Z272:AG272"/>
    <mergeCell ref="AI272:AP272"/>
    <mergeCell ref="AQ272:BG272"/>
    <mergeCell ref="BH272:BM272"/>
    <mergeCell ref="AT125:AV125"/>
    <mergeCell ref="AW125:AY125"/>
    <mergeCell ref="AZ125:BB125"/>
    <mergeCell ref="BC125:BE125"/>
    <mergeCell ref="BF125:BH125"/>
    <mergeCell ref="BI125:BK125"/>
    <mergeCell ref="Y127:AA127"/>
    <mergeCell ref="AB127:AD127"/>
    <mergeCell ref="AE127:AG127"/>
    <mergeCell ref="AH127:AJ127"/>
    <mergeCell ref="AK127:AM127"/>
    <mergeCell ref="AN127:AP127"/>
    <mergeCell ref="AQ127:AS127"/>
    <mergeCell ref="AT127:AV127"/>
    <mergeCell ref="D125:O125"/>
    <mergeCell ref="B126:BO126"/>
    <mergeCell ref="D127:O127"/>
    <mergeCell ref="P127:R127"/>
    <mergeCell ref="S127:U127"/>
    <mergeCell ref="V127:X127"/>
    <mergeCell ref="B128:BO128"/>
    <mergeCell ref="B127:C127"/>
    <mergeCell ref="B129:C129"/>
    <mergeCell ref="D129:O129"/>
    <mergeCell ref="P129:R129"/>
    <mergeCell ref="S129:U129"/>
    <mergeCell ref="V129:X129"/>
    <mergeCell ref="AB131:AD131"/>
    <mergeCell ref="B132:BO132"/>
    <mergeCell ref="B131:C131"/>
    <mergeCell ref="B133:C133"/>
    <mergeCell ref="D133:O133"/>
    <mergeCell ref="P133:R133"/>
    <mergeCell ref="S133:U133"/>
    <mergeCell ref="V133:X133"/>
    <mergeCell ref="Y133:AA133"/>
    <mergeCell ref="BC133:BE133"/>
    <mergeCell ref="BF133:BH133"/>
    <mergeCell ref="BI133:BK133"/>
    <mergeCell ref="BL133:BN133"/>
    <mergeCell ref="AH133:AJ133"/>
    <mergeCell ref="AK133:AM133"/>
    <mergeCell ref="AN133:AP133"/>
    <mergeCell ref="AQ133:AS133"/>
    <mergeCell ref="AT133:AV133"/>
    <mergeCell ref="AW133:AY133"/>
    <mergeCell ref="AZ133:BB133"/>
    <mergeCell ref="AQ131:AS131"/>
    <mergeCell ref="AT131:AV131"/>
    <mergeCell ref="AW131:AY131"/>
    <mergeCell ref="D131:O131"/>
    <mergeCell ref="P131:R131"/>
    <mergeCell ref="S131:U131"/>
    <mergeCell ref="V131:X131"/>
    <mergeCell ref="Y131:AA131"/>
    <mergeCell ref="AB133:AD133"/>
    <mergeCell ref="AE133:AG133"/>
    <mergeCell ref="AG146:AK146"/>
    <mergeCell ref="AL146:AV146"/>
    <mergeCell ref="BE146:BN146"/>
    <mergeCell ref="B143:AQ143"/>
    <mergeCell ref="AS143:AU143"/>
    <mergeCell ref="B144:AL144"/>
    <mergeCell ref="AN144:AP144"/>
    <mergeCell ref="B145:BD145"/>
    <mergeCell ref="BE145:BI145"/>
    <mergeCell ref="B146:AF146"/>
    <mergeCell ref="BJ148:BL148"/>
    <mergeCell ref="BM148:BO148"/>
    <mergeCell ref="AO148:AQ148"/>
    <mergeCell ref="AR148:AT148"/>
    <mergeCell ref="AU148:AW148"/>
    <mergeCell ref="AX148:AZ148"/>
    <mergeCell ref="BA148:BC148"/>
    <mergeCell ref="BD148:BF148"/>
    <mergeCell ref="BG148:BI148"/>
    <mergeCell ref="B148:AK150"/>
    <mergeCell ref="AL148:AN148"/>
    <mergeCell ref="AL149:AN149"/>
    <mergeCell ref="AO149:AQ149"/>
    <mergeCell ref="AR149:AT149"/>
    <mergeCell ref="AU149:AW149"/>
    <mergeCell ref="AX149:AZ149"/>
    <mergeCell ref="BA149:BC149"/>
    <mergeCell ref="BD149:BO149"/>
    <mergeCell ref="AL150:BO150"/>
    <mergeCell ref="AP169:AT169"/>
    <mergeCell ref="AU169:AY169"/>
    <mergeCell ref="AZ169:BE169"/>
    <mergeCell ref="BF169:BJ169"/>
    <mergeCell ref="BK169:BO169"/>
    <mergeCell ref="BS169:BV169"/>
    <mergeCell ref="BW169:CC169"/>
    <mergeCell ref="D169:J169"/>
    <mergeCell ref="K169:O169"/>
    <mergeCell ref="P169:T169"/>
    <mergeCell ref="U169:Y169"/>
    <mergeCell ref="Z169:AD169"/>
    <mergeCell ref="AG169:AJ169"/>
    <mergeCell ref="AK169:AO169"/>
    <mergeCell ref="BD6:BJ6"/>
    <mergeCell ref="BK6:BV6"/>
    <mergeCell ref="BW6:CC6"/>
    <mergeCell ref="B6:J6"/>
    <mergeCell ref="K6:U6"/>
    <mergeCell ref="V6:AD6"/>
    <mergeCell ref="AE6:AN6"/>
    <mergeCell ref="AO6:AS6"/>
    <mergeCell ref="AT6:AY6"/>
    <mergeCell ref="AZ6:BC6"/>
    <mergeCell ref="AS7:AY7"/>
    <mergeCell ref="AZ7:BC7"/>
    <mergeCell ref="BD7:BG7"/>
    <mergeCell ref="BH7:BL7"/>
    <mergeCell ref="BM7:BR7"/>
    <mergeCell ref="BS7:BV7"/>
    <mergeCell ref="BW7:CC7"/>
    <mergeCell ref="AP9:AR9"/>
    <mergeCell ref="CE7:CN7"/>
    <mergeCell ref="B7:D7"/>
    <mergeCell ref="E7:L7"/>
    <mergeCell ref="M7:W7"/>
    <mergeCell ref="X7:Z7"/>
    <mergeCell ref="AA7:AE7"/>
    <mergeCell ref="AF7:AH7"/>
    <mergeCell ref="AI7:AR7"/>
    <mergeCell ref="AP8:AR8"/>
    <mergeCell ref="AS8:AY8"/>
    <mergeCell ref="AZ8:BC8"/>
    <mergeCell ref="BD8:BG8"/>
    <mergeCell ref="BH8:BL8"/>
    <mergeCell ref="BM8:BR8"/>
    <mergeCell ref="BS8:BV8"/>
    <mergeCell ref="BW8:CC8"/>
    <mergeCell ref="B8:D8"/>
    <mergeCell ref="E8:L8"/>
    <mergeCell ref="M8:W8"/>
    <mergeCell ref="X8:Z8"/>
    <mergeCell ref="AA8:AE8"/>
    <mergeCell ref="AF8:AH8"/>
    <mergeCell ref="AI8:AO8"/>
    <mergeCell ref="AS9:AY9"/>
    <mergeCell ref="AZ9:BC9"/>
    <mergeCell ref="BD9:BG9"/>
    <mergeCell ref="BH9:BL9"/>
    <mergeCell ref="BM9:BR9"/>
    <mergeCell ref="BS9:BV9"/>
    <mergeCell ref="BW9:CC9"/>
    <mergeCell ref="B9:D9"/>
    <mergeCell ref="E9:L9"/>
    <mergeCell ref="M9:W9"/>
    <mergeCell ref="X9:Z9"/>
    <mergeCell ref="AA9:AE9"/>
    <mergeCell ref="AF9:AH9"/>
    <mergeCell ref="AI9:AO9"/>
    <mergeCell ref="AP10:AR10"/>
    <mergeCell ref="AS10:AY10"/>
    <mergeCell ref="AZ10:BC10"/>
    <mergeCell ref="BD10:BG10"/>
    <mergeCell ref="BH10:BL10"/>
    <mergeCell ref="BM10:BR10"/>
    <mergeCell ref="BS10:BV10"/>
    <mergeCell ref="BW10:CC10"/>
    <mergeCell ref="B10:D10"/>
    <mergeCell ref="E10:L10"/>
    <mergeCell ref="M10:W10"/>
    <mergeCell ref="X10:Z10"/>
    <mergeCell ref="AA10:AE10"/>
    <mergeCell ref="AF10:AH10"/>
    <mergeCell ref="AI10:AO10"/>
    <mergeCell ref="AP11:AR11"/>
    <mergeCell ref="AS11:AY11"/>
    <mergeCell ref="AZ11:BC11"/>
    <mergeCell ref="BD11:BG11"/>
    <mergeCell ref="BH11:BL11"/>
    <mergeCell ref="BM11:BR11"/>
    <mergeCell ref="BS11:BV11"/>
    <mergeCell ref="BW11:CC11"/>
    <mergeCell ref="B11:D11"/>
    <mergeCell ref="E11:L11"/>
    <mergeCell ref="M11:W11"/>
    <mergeCell ref="X11:Z11"/>
    <mergeCell ref="AA11:AE11"/>
    <mergeCell ref="AF11:AH11"/>
    <mergeCell ref="AI11:AO11"/>
    <mergeCell ref="AP12:AR12"/>
    <mergeCell ref="AS12:AY12"/>
    <mergeCell ref="AZ12:BC12"/>
    <mergeCell ref="BD12:BG12"/>
    <mergeCell ref="BH12:BL12"/>
    <mergeCell ref="BM12:BR12"/>
    <mergeCell ref="BS12:BV12"/>
    <mergeCell ref="BW12:CC12"/>
    <mergeCell ref="B12:D12"/>
    <mergeCell ref="E12:L12"/>
    <mergeCell ref="M12:W12"/>
    <mergeCell ref="X12:Z12"/>
    <mergeCell ref="AA12:AE12"/>
    <mergeCell ref="AF12:AH12"/>
    <mergeCell ref="AI12:AO12"/>
    <mergeCell ref="AP13:AR13"/>
    <mergeCell ref="AS13:AY13"/>
    <mergeCell ref="AZ13:BC13"/>
    <mergeCell ref="BD13:BG13"/>
    <mergeCell ref="BH13:BL13"/>
    <mergeCell ref="BM13:BR13"/>
    <mergeCell ref="BS13:BV13"/>
    <mergeCell ref="BW13:CC13"/>
    <mergeCell ref="B13:D13"/>
    <mergeCell ref="E13:L13"/>
    <mergeCell ref="M13:W13"/>
    <mergeCell ref="X13:Z13"/>
    <mergeCell ref="AA13:AE13"/>
    <mergeCell ref="AF13:AH13"/>
    <mergeCell ref="AI13:AO13"/>
    <mergeCell ref="AP14:AR14"/>
    <mergeCell ref="AS14:AY14"/>
    <mergeCell ref="AZ14:BC14"/>
    <mergeCell ref="BD14:BG14"/>
    <mergeCell ref="BH14:BL14"/>
    <mergeCell ref="BM14:BR14"/>
    <mergeCell ref="BS14:BV14"/>
    <mergeCell ref="BW14:CC14"/>
    <mergeCell ref="B14:D14"/>
    <mergeCell ref="E14:L14"/>
    <mergeCell ref="M14:W14"/>
    <mergeCell ref="X14:Z14"/>
    <mergeCell ref="AA14:AE14"/>
    <mergeCell ref="AF14:AH14"/>
    <mergeCell ref="AI14:AO14"/>
    <mergeCell ref="AP15:AR15"/>
    <mergeCell ref="AS15:AY15"/>
    <mergeCell ref="AZ15:BC15"/>
    <mergeCell ref="BD15:BG15"/>
    <mergeCell ref="BH15:BL15"/>
    <mergeCell ref="BM15:BR15"/>
    <mergeCell ref="BS15:BV15"/>
    <mergeCell ref="BW15:CC15"/>
    <mergeCell ref="B15:D15"/>
    <mergeCell ref="E15:L15"/>
    <mergeCell ref="M15:W15"/>
    <mergeCell ref="X15:Z15"/>
    <mergeCell ref="AA15:AE15"/>
    <mergeCell ref="AF15:AH15"/>
    <mergeCell ref="AI15:AO15"/>
    <mergeCell ref="B1:CC1"/>
    <mergeCell ref="J2:R2"/>
    <mergeCell ref="S2:V2"/>
    <mergeCell ref="W2:AJ2"/>
    <mergeCell ref="AK2:BD2"/>
    <mergeCell ref="BE2:BT2"/>
    <mergeCell ref="BU2:CC2"/>
    <mergeCell ref="BE3:BM3"/>
    <mergeCell ref="BN3:CC3"/>
    <mergeCell ref="B2:I2"/>
    <mergeCell ref="B3:E3"/>
    <mergeCell ref="F3:S3"/>
    <mergeCell ref="T3:AF3"/>
    <mergeCell ref="AG3:AQ3"/>
    <mergeCell ref="AR3:AS3"/>
    <mergeCell ref="AT3:BD3"/>
    <mergeCell ref="F4:S4"/>
    <mergeCell ref="T4:AF4"/>
    <mergeCell ref="AG4:AQ4"/>
    <mergeCell ref="AR4:AS4"/>
    <mergeCell ref="AT4:BD4"/>
    <mergeCell ref="BE4:BM4"/>
    <mergeCell ref="BN4:CC4"/>
    <mergeCell ref="AZ5:BC5"/>
    <mergeCell ref="BD5:BJ5"/>
    <mergeCell ref="BK5:BV5"/>
    <mergeCell ref="BW5:CC5"/>
    <mergeCell ref="B4:E4"/>
    <mergeCell ref="B5:J5"/>
    <mergeCell ref="K5:U5"/>
    <mergeCell ref="V5:AD5"/>
    <mergeCell ref="AE5:AN5"/>
    <mergeCell ref="AO5:AS5"/>
    <mergeCell ref="AT5:AY5"/>
    <mergeCell ref="AT20:AV20"/>
    <mergeCell ref="AW20:AY20"/>
    <mergeCell ref="AZ20:BB20"/>
    <mergeCell ref="BC20:BE20"/>
    <mergeCell ref="BF20:BH20"/>
    <mergeCell ref="BI20:BK20"/>
    <mergeCell ref="AB22:AD22"/>
    <mergeCell ref="AE22:AG22"/>
    <mergeCell ref="AE26:AG26"/>
    <mergeCell ref="AH26:AJ26"/>
    <mergeCell ref="AK26:AM26"/>
    <mergeCell ref="AN26:AP26"/>
    <mergeCell ref="AQ26:AS26"/>
    <mergeCell ref="AT26:AV26"/>
    <mergeCell ref="AW26:AY26"/>
    <mergeCell ref="AZ26:BB26"/>
    <mergeCell ref="BC26:BE26"/>
    <mergeCell ref="BF26:BH26"/>
    <mergeCell ref="BI26:BK26"/>
    <mergeCell ref="BL26:BN26"/>
    <mergeCell ref="AB24:AD24"/>
    <mergeCell ref="AE24:AG24"/>
    <mergeCell ref="B25:BO25"/>
    <mergeCell ref="D26:O26"/>
    <mergeCell ref="P26:R26"/>
    <mergeCell ref="S26:U26"/>
    <mergeCell ref="V26:X26"/>
    <mergeCell ref="AE28:AG28"/>
    <mergeCell ref="AH28:AJ28"/>
    <mergeCell ref="Y26:AA26"/>
    <mergeCell ref="AB26:AD26"/>
    <mergeCell ref="B27:BO27"/>
    <mergeCell ref="D28:O28"/>
    <mergeCell ref="P28:R28"/>
    <mergeCell ref="S28:U28"/>
    <mergeCell ref="V28:X28"/>
    <mergeCell ref="AH24:AJ24"/>
    <mergeCell ref="AK24:AM24"/>
    <mergeCell ref="AN24:AP24"/>
    <mergeCell ref="AQ24:AS24"/>
    <mergeCell ref="AT24:AV24"/>
    <mergeCell ref="AW24:AY24"/>
    <mergeCell ref="AZ24:BB24"/>
    <mergeCell ref="BC24:BE24"/>
    <mergeCell ref="BF24:BH24"/>
    <mergeCell ref="BI24:BK24"/>
    <mergeCell ref="D22:O22"/>
    <mergeCell ref="B23:BO23"/>
    <mergeCell ref="D24:O24"/>
    <mergeCell ref="P24:R24"/>
    <mergeCell ref="S24:U24"/>
    <mergeCell ref="V24:X24"/>
    <mergeCell ref="Y24:AA24"/>
    <mergeCell ref="BL24:BN24"/>
    <mergeCell ref="B16:AS16"/>
    <mergeCell ref="B17:BF17"/>
    <mergeCell ref="B18:BM18"/>
    <mergeCell ref="B19:BO19"/>
    <mergeCell ref="P20:R20"/>
    <mergeCell ref="S20:U20"/>
    <mergeCell ref="BL20:BN20"/>
    <mergeCell ref="AH22:AJ22"/>
    <mergeCell ref="AK22:AM22"/>
    <mergeCell ref="AN22:AP22"/>
    <mergeCell ref="AQ22:AS22"/>
    <mergeCell ref="AT22:AV22"/>
    <mergeCell ref="AW22:AY22"/>
    <mergeCell ref="AZ22:BB22"/>
    <mergeCell ref="BC22:BE22"/>
    <mergeCell ref="BF22:BH22"/>
    <mergeCell ref="BI22:BK22"/>
    <mergeCell ref="D20:O20"/>
    <mergeCell ref="B21:BO21"/>
    <mergeCell ref="P22:R22"/>
    <mergeCell ref="S22:U22"/>
    <mergeCell ref="V22:X22"/>
    <mergeCell ref="Y22:AA22"/>
    <mergeCell ref="BL22:BN22"/>
    <mergeCell ref="V20:X20"/>
    <mergeCell ref="Y20:AA20"/>
    <mergeCell ref="AB20:AD20"/>
    <mergeCell ref="AE20:AG20"/>
    <mergeCell ref="AH20:AJ20"/>
    <mergeCell ref="AK20:AM20"/>
    <mergeCell ref="AN20:AP20"/>
    <mergeCell ref="AQ20:AS20"/>
    <mergeCell ref="AZ28:BB28"/>
    <mergeCell ref="BC28:BE28"/>
    <mergeCell ref="BF28:BH28"/>
    <mergeCell ref="BI28:BK28"/>
    <mergeCell ref="BL28:BN28"/>
    <mergeCell ref="Y28:AA28"/>
    <mergeCell ref="AB28:AD28"/>
    <mergeCell ref="AK28:AM28"/>
    <mergeCell ref="AN28:AP28"/>
    <mergeCell ref="AQ28:AS28"/>
    <mergeCell ref="AT28:AV28"/>
    <mergeCell ref="AW28:AY28"/>
    <mergeCell ref="AK30:AM30"/>
    <mergeCell ref="AN30:AP30"/>
    <mergeCell ref="AQ30:AS30"/>
    <mergeCell ref="AT30:AV30"/>
    <mergeCell ref="AW30:AY30"/>
    <mergeCell ref="AZ30:BB30"/>
    <mergeCell ref="BC30:BE30"/>
    <mergeCell ref="BF30:BH30"/>
    <mergeCell ref="BI30:BK30"/>
    <mergeCell ref="BL30:BN30"/>
    <mergeCell ref="B29:BO29"/>
    <mergeCell ref="D30:O30"/>
    <mergeCell ref="P30:R30"/>
    <mergeCell ref="Y32:AA32"/>
    <mergeCell ref="AB32:AD32"/>
    <mergeCell ref="B33:BO33"/>
    <mergeCell ref="D34:O34"/>
    <mergeCell ref="P34:R34"/>
    <mergeCell ref="S34:U34"/>
    <mergeCell ref="V34:X34"/>
    <mergeCell ref="S30:U30"/>
    <mergeCell ref="V30:X30"/>
    <mergeCell ref="Y30:AA30"/>
    <mergeCell ref="AB30:AD30"/>
    <mergeCell ref="AE32:AG32"/>
    <mergeCell ref="AH32:AJ32"/>
    <mergeCell ref="AK32:AM32"/>
    <mergeCell ref="AN32:AP32"/>
    <mergeCell ref="AQ32:AS32"/>
    <mergeCell ref="AT32:AV32"/>
    <mergeCell ref="AW32:AY32"/>
    <mergeCell ref="AZ32:BB32"/>
    <mergeCell ref="BC32:BE32"/>
    <mergeCell ref="BF32:BH32"/>
    <mergeCell ref="BI32:BK32"/>
    <mergeCell ref="BL32:BN32"/>
    <mergeCell ref="AE30:AG30"/>
    <mergeCell ref="AH30:AJ30"/>
    <mergeCell ref="B31:BO31"/>
    <mergeCell ref="D32:O32"/>
    <mergeCell ref="P32:R32"/>
    <mergeCell ref="S32:U32"/>
    <mergeCell ref="V32:X32"/>
    <mergeCell ref="Y34:AA34"/>
    <mergeCell ref="AB34:AD34"/>
    <mergeCell ref="B35:BO35"/>
    <mergeCell ref="D36:O36"/>
    <mergeCell ref="P36:R36"/>
    <mergeCell ref="S36:U36"/>
    <mergeCell ref="V36:X36"/>
    <mergeCell ref="AE34:AG34"/>
    <mergeCell ref="AH34:AJ34"/>
    <mergeCell ref="AK34:AM34"/>
    <mergeCell ref="AN34:AP34"/>
    <mergeCell ref="AQ34:AS34"/>
    <mergeCell ref="AT34:AV34"/>
    <mergeCell ref="AW34:AY34"/>
    <mergeCell ref="AZ34:BB34"/>
    <mergeCell ref="BC34:BE34"/>
    <mergeCell ref="BF34:BH34"/>
    <mergeCell ref="BI34:BK34"/>
    <mergeCell ref="BL34:BN34"/>
    <mergeCell ref="Y36:AA36"/>
    <mergeCell ref="AB36:AD36"/>
    <mergeCell ref="B37:BO37"/>
    <mergeCell ref="D38:O38"/>
    <mergeCell ref="P38:R38"/>
    <mergeCell ref="S38:U38"/>
    <mergeCell ref="V38:X38"/>
    <mergeCell ref="AE36:AG36"/>
    <mergeCell ref="AH36:AJ36"/>
    <mergeCell ref="AK36:AM36"/>
    <mergeCell ref="AN36:AP36"/>
    <mergeCell ref="AQ36:AS36"/>
    <mergeCell ref="AT36:AV36"/>
    <mergeCell ref="AW36:AY36"/>
    <mergeCell ref="AZ36:BB36"/>
    <mergeCell ref="BC36:BE36"/>
    <mergeCell ref="BF36:BH36"/>
    <mergeCell ref="BI36:BK36"/>
    <mergeCell ref="BL36:BN36"/>
    <mergeCell ref="Y38:AA38"/>
    <mergeCell ref="AB38:AD38"/>
    <mergeCell ref="P49:R49"/>
    <mergeCell ref="S49:U49"/>
    <mergeCell ref="V49:X49"/>
    <mergeCell ref="Y49:AA49"/>
    <mergeCell ref="AB49:AD49"/>
    <mergeCell ref="AE49:AG49"/>
    <mergeCell ref="B48:BO48"/>
    <mergeCell ref="AE38:AG38"/>
    <mergeCell ref="AH38:AJ38"/>
    <mergeCell ref="AK38:AM38"/>
    <mergeCell ref="AN38:AP38"/>
    <mergeCell ref="AQ38:AS38"/>
    <mergeCell ref="AT38:AV38"/>
    <mergeCell ref="AW38:AY38"/>
    <mergeCell ref="AZ38:BB38"/>
    <mergeCell ref="BC38:BE38"/>
    <mergeCell ref="BF38:BH38"/>
    <mergeCell ref="BI38:BK38"/>
    <mergeCell ref="BL38:BN38"/>
    <mergeCell ref="B39:BO39"/>
    <mergeCell ref="B40:BO40"/>
    <mergeCell ref="B41:BO41"/>
    <mergeCell ref="B42:BO42"/>
    <mergeCell ref="B43:BO43"/>
    <mergeCell ref="AQ49:AS49"/>
    <mergeCell ref="AT49:AV49"/>
    <mergeCell ref="AW49:AY49"/>
    <mergeCell ref="AZ49:BB49"/>
    <mergeCell ref="AE45:AG45"/>
    <mergeCell ref="AH45:AJ45"/>
    <mergeCell ref="AK45:AM45"/>
    <mergeCell ref="AN45:AP45"/>
    <mergeCell ref="AQ45:AS45"/>
    <mergeCell ref="AT45:AV45"/>
    <mergeCell ref="AW45:AY45"/>
    <mergeCell ref="AZ45:BB45"/>
    <mergeCell ref="BC45:BE45"/>
    <mergeCell ref="BF45:BH45"/>
    <mergeCell ref="BI45:BK45"/>
    <mergeCell ref="BL45:BN45"/>
    <mergeCell ref="AE47:AG47"/>
    <mergeCell ref="AH47:AJ47"/>
    <mergeCell ref="AE51:AG51"/>
    <mergeCell ref="AH51:AJ51"/>
    <mergeCell ref="B52:BO52"/>
    <mergeCell ref="D53:O53"/>
    <mergeCell ref="P53:R53"/>
    <mergeCell ref="S53:U53"/>
    <mergeCell ref="V53:X53"/>
    <mergeCell ref="B50:BO50"/>
    <mergeCell ref="D49:O49"/>
    <mergeCell ref="D51:O51"/>
    <mergeCell ref="P51:R51"/>
    <mergeCell ref="S51:U51"/>
    <mergeCell ref="V51:X51"/>
    <mergeCell ref="Y51:AA51"/>
    <mergeCell ref="AB51:AD51"/>
    <mergeCell ref="BF51:BH51"/>
    <mergeCell ref="BI51:BK51"/>
    <mergeCell ref="BL51:BN51"/>
    <mergeCell ref="AK51:AM51"/>
    <mergeCell ref="AN51:AP51"/>
    <mergeCell ref="AQ51:AS51"/>
    <mergeCell ref="AT51:AV51"/>
    <mergeCell ref="AW51:AY51"/>
    <mergeCell ref="AZ51:BB51"/>
    <mergeCell ref="BC51:BE51"/>
    <mergeCell ref="BC49:BE49"/>
    <mergeCell ref="BF49:BH49"/>
    <mergeCell ref="BI49:BK49"/>
    <mergeCell ref="BL49:BN49"/>
    <mergeCell ref="AH49:AJ49"/>
    <mergeCell ref="AK49:AM49"/>
    <mergeCell ref="AN49:AP49"/>
    <mergeCell ref="Y53:AA53"/>
    <mergeCell ref="AB53:AD53"/>
    <mergeCell ref="B54:BO54"/>
    <mergeCell ref="D55:O55"/>
    <mergeCell ref="P55:R55"/>
    <mergeCell ref="S55:U55"/>
    <mergeCell ref="V55:X55"/>
    <mergeCell ref="AE53:AG53"/>
    <mergeCell ref="AH53:AJ53"/>
    <mergeCell ref="AK53:AM53"/>
    <mergeCell ref="AN53:AP53"/>
    <mergeCell ref="AQ53:AS53"/>
    <mergeCell ref="AT53:AV53"/>
    <mergeCell ref="AW53:AY53"/>
    <mergeCell ref="AZ53:BB53"/>
    <mergeCell ref="BC53:BE53"/>
    <mergeCell ref="BF53:BH53"/>
    <mergeCell ref="BI53:BK53"/>
    <mergeCell ref="BL53:BN53"/>
    <mergeCell ref="AK57:AM57"/>
    <mergeCell ref="AN57:AP57"/>
    <mergeCell ref="AQ57:AS57"/>
    <mergeCell ref="AT57:AV57"/>
    <mergeCell ref="AW57:AY57"/>
    <mergeCell ref="AZ57:BB57"/>
    <mergeCell ref="BC57:BE57"/>
    <mergeCell ref="BF57:BH57"/>
    <mergeCell ref="BI57:BK57"/>
    <mergeCell ref="BL57:BN57"/>
    <mergeCell ref="Y55:AA55"/>
    <mergeCell ref="AB55:AD55"/>
    <mergeCell ref="B56:BO56"/>
    <mergeCell ref="D57:O57"/>
    <mergeCell ref="P57:R57"/>
    <mergeCell ref="S57:U57"/>
    <mergeCell ref="V57:X57"/>
    <mergeCell ref="Y57:AA57"/>
    <mergeCell ref="AB57:AD57"/>
    <mergeCell ref="AE55:AG55"/>
    <mergeCell ref="AH55:AJ55"/>
    <mergeCell ref="AK55:AM55"/>
    <mergeCell ref="AN55:AP55"/>
    <mergeCell ref="AQ55:AS55"/>
    <mergeCell ref="AT55:AV55"/>
    <mergeCell ref="AW55:AY55"/>
    <mergeCell ref="AZ55:BB55"/>
    <mergeCell ref="BC55:BE55"/>
    <mergeCell ref="BF55:BH55"/>
    <mergeCell ref="BI55:BK55"/>
    <mergeCell ref="BL55:BN55"/>
    <mergeCell ref="B65:C65"/>
    <mergeCell ref="D67:O67"/>
    <mergeCell ref="P67:R67"/>
    <mergeCell ref="S67:U67"/>
    <mergeCell ref="V67:X67"/>
    <mergeCell ref="Y67:AA67"/>
    <mergeCell ref="B44:BO44"/>
    <mergeCell ref="P45:R45"/>
    <mergeCell ref="S45:U45"/>
    <mergeCell ref="V45:X45"/>
    <mergeCell ref="Y45:AA45"/>
    <mergeCell ref="AB45:AD45"/>
    <mergeCell ref="B46:BO46"/>
    <mergeCell ref="BF47:BH47"/>
    <mergeCell ref="BI47:BK47"/>
    <mergeCell ref="BL47:BN47"/>
    <mergeCell ref="AK47:AM47"/>
    <mergeCell ref="AN47:AP47"/>
    <mergeCell ref="AQ47:AS47"/>
    <mergeCell ref="AT47:AV47"/>
    <mergeCell ref="AW47:AY47"/>
    <mergeCell ref="AZ47:BB47"/>
    <mergeCell ref="BC47:BE47"/>
    <mergeCell ref="D45:O45"/>
    <mergeCell ref="D47:O47"/>
    <mergeCell ref="P47:R47"/>
    <mergeCell ref="S47:U47"/>
    <mergeCell ref="V47:X47"/>
    <mergeCell ref="Y47:AA47"/>
    <mergeCell ref="AB47:AD47"/>
    <mergeCell ref="AE57:AG57"/>
    <mergeCell ref="AH57:AJ57"/>
    <mergeCell ref="AB87:AD87"/>
    <mergeCell ref="AE87:AG87"/>
    <mergeCell ref="AH87:AJ87"/>
    <mergeCell ref="AK87:AM87"/>
    <mergeCell ref="AN87:AP87"/>
    <mergeCell ref="AQ87:AS87"/>
    <mergeCell ref="AT87:AV87"/>
    <mergeCell ref="AW87:AY87"/>
    <mergeCell ref="AZ87:BB87"/>
    <mergeCell ref="BC87:BE87"/>
    <mergeCell ref="BF87:BH87"/>
    <mergeCell ref="B58:BO58"/>
    <mergeCell ref="B59:BO59"/>
    <mergeCell ref="B60:BO60"/>
    <mergeCell ref="B61:BO61"/>
    <mergeCell ref="B62:BO62"/>
    <mergeCell ref="BI65:BK65"/>
    <mergeCell ref="BL65:BN65"/>
    <mergeCell ref="B63:BO63"/>
    <mergeCell ref="B64:BO64"/>
    <mergeCell ref="D65:O65"/>
    <mergeCell ref="P65:R65"/>
    <mergeCell ref="S65:U65"/>
    <mergeCell ref="V65:X65"/>
    <mergeCell ref="B66:BO66"/>
    <mergeCell ref="AW67:AY67"/>
    <mergeCell ref="AZ67:BB67"/>
    <mergeCell ref="AB67:AD67"/>
    <mergeCell ref="AE67:AG67"/>
    <mergeCell ref="AH67:AJ67"/>
    <mergeCell ref="AK67:AM67"/>
    <mergeCell ref="AN67:AP67"/>
    <mergeCell ref="Y65:AA65"/>
    <mergeCell ref="AB65:AD65"/>
    <mergeCell ref="AE65:AG65"/>
    <mergeCell ref="AH65:AJ65"/>
    <mergeCell ref="AK65:AM65"/>
    <mergeCell ref="AN65:AP65"/>
    <mergeCell ref="AQ65:AS65"/>
    <mergeCell ref="AT65:AV65"/>
    <mergeCell ref="AW65:AY65"/>
    <mergeCell ref="AZ65:BB65"/>
    <mergeCell ref="BC65:BE65"/>
    <mergeCell ref="BF65:BH65"/>
    <mergeCell ref="BC67:BE67"/>
    <mergeCell ref="BF67:BH67"/>
    <mergeCell ref="BI67:BK67"/>
    <mergeCell ref="BL67:BN67"/>
    <mergeCell ref="AB69:AD69"/>
    <mergeCell ref="AE69:AG69"/>
    <mergeCell ref="AQ67:AS67"/>
    <mergeCell ref="AT67:AV67"/>
    <mergeCell ref="BF71:BH71"/>
    <mergeCell ref="BI71:BK71"/>
    <mergeCell ref="BL71:BN71"/>
    <mergeCell ref="AE71:AG71"/>
    <mergeCell ref="AH71:AJ71"/>
    <mergeCell ref="AK71:AM71"/>
    <mergeCell ref="AN71:AP71"/>
    <mergeCell ref="AQ71:AS71"/>
    <mergeCell ref="BC89:BE89"/>
    <mergeCell ref="BF89:BH89"/>
    <mergeCell ref="BI89:BK89"/>
    <mergeCell ref="BL89:BN89"/>
    <mergeCell ref="B87:C87"/>
    <mergeCell ref="B89:C89"/>
    <mergeCell ref="D89:O89"/>
    <mergeCell ref="P89:R89"/>
    <mergeCell ref="S89:U89"/>
    <mergeCell ref="V89:X89"/>
    <mergeCell ref="Y89:AA89"/>
    <mergeCell ref="D71:O71"/>
    <mergeCell ref="P71:R71"/>
    <mergeCell ref="S71:U71"/>
    <mergeCell ref="BI87:BK87"/>
    <mergeCell ref="BL87:BN87"/>
    <mergeCell ref="B85:BO85"/>
    <mergeCell ref="B86:BO86"/>
    <mergeCell ref="D87:O87"/>
    <mergeCell ref="P87:R87"/>
    <mergeCell ref="S87:U87"/>
    <mergeCell ref="V87:X87"/>
    <mergeCell ref="B88:BO88"/>
    <mergeCell ref="Y87:AA87"/>
    <mergeCell ref="AB73:AD73"/>
    <mergeCell ref="AE73:AG73"/>
    <mergeCell ref="B74:BN74"/>
    <mergeCell ref="B75:C75"/>
    <mergeCell ref="D75:O75"/>
    <mergeCell ref="P75:R75"/>
    <mergeCell ref="S75:U75"/>
    <mergeCell ref="BL75:BN75"/>
    <mergeCell ref="V71:X71"/>
    <mergeCell ref="Y71:AA71"/>
    <mergeCell ref="AB71:AD71"/>
    <mergeCell ref="B72:BO72"/>
    <mergeCell ref="B71:C71"/>
    <mergeCell ref="B73:C73"/>
    <mergeCell ref="D73:O73"/>
    <mergeCell ref="P73:R73"/>
    <mergeCell ref="S73:U73"/>
    <mergeCell ref="V73:X73"/>
    <mergeCell ref="Y73:AA73"/>
    <mergeCell ref="BC73:BE73"/>
    <mergeCell ref="BF73:BH73"/>
    <mergeCell ref="BI73:BK73"/>
    <mergeCell ref="BL73:BN73"/>
    <mergeCell ref="AH73:AJ73"/>
    <mergeCell ref="AK73:AM73"/>
    <mergeCell ref="AN73:AP73"/>
    <mergeCell ref="AQ73:AS73"/>
    <mergeCell ref="AT73:AV73"/>
    <mergeCell ref="AW73:AY73"/>
    <mergeCell ref="AZ73:BB73"/>
    <mergeCell ref="AZ71:BB71"/>
    <mergeCell ref="BC71:BE71"/>
    <mergeCell ref="V75:X75"/>
    <mergeCell ref="Y75:AA75"/>
    <mergeCell ref="B76:BO76"/>
    <mergeCell ref="B77:C77"/>
    <mergeCell ref="D77:O77"/>
    <mergeCell ref="P77:R77"/>
    <mergeCell ref="S77:U77"/>
    <mergeCell ref="BL77:BN77"/>
    <mergeCell ref="AB75:AD75"/>
    <mergeCell ref="AE75:AG75"/>
    <mergeCell ref="AH75:AJ75"/>
    <mergeCell ref="AK75:AM75"/>
    <mergeCell ref="AN75:AP75"/>
    <mergeCell ref="AQ75:AS75"/>
    <mergeCell ref="AT75:AV75"/>
    <mergeCell ref="AW75:AY75"/>
    <mergeCell ref="AZ75:BB75"/>
    <mergeCell ref="BC75:BE75"/>
    <mergeCell ref="BF75:BH75"/>
    <mergeCell ref="BI75:BK75"/>
    <mergeCell ref="AN79:AP79"/>
    <mergeCell ref="AQ79:AS79"/>
    <mergeCell ref="AT79:AV79"/>
    <mergeCell ref="AW79:AY79"/>
    <mergeCell ref="AZ79:BB79"/>
    <mergeCell ref="BC79:BE79"/>
    <mergeCell ref="BF79:BH79"/>
    <mergeCell ref="BI79:BK79"/>
    <mergeCell ref="V77:X77"/>
    <mergeCell ref="Y77:AA77"/>
    <mergeCell ref="B78:BO78"/>
    <mergeCell ref="B79:C79"/>
    <mergeCell ref="D79:O79"/>
    <mergeCell ref="P79:R79"/>
    <mergeCell ref="S79:U79"/>
    <mergeCell ref="BL79:BN79"/>
    <mergeCell ref="AB77:AD77"/>
    <mergeCell ref="AE77:AG77"/>
    <mergeCell ref="AH77:AJ77"/>
    <mergeCell ref="AK77:AM77"/>
    <mergeCell ref="AN77:AP77"/>
    <mergeCell ref="AQ77:AS77"/>
    <mergeCell ref="AT77:AV77"/>
    <mergeCell ref="AW77:AY77"/>
    <mergeCell ref="AZ77:BB77"/>
    <mergeCell ref="BC77:BE77"/>
    <mergeCell ref="BF77:BH77"/>
    <mergeCell ref="BI77:BK77"/>
    <mergeCell ref="B68:BO68"/>
    <mergeCell ref="BC69:BE69"/>
    <mergeCell ref="BF69:BH69"/>
    <mergeCell ref="BI69:BK69"/>
    <mergeCell ref="BL69:BN69"/>
    <mergeCell ref="AH69:AJ69"/>
    <mergeCell ref="AK69:AM69"/>
    <mergeCell ref="AN69:AP69"/>
    <mergeCell ref="AQ69:AS69"/>
    <mergeCell ref="AT69:AV69"/>
    <mergeCell ref="AW69:AY69"/>
    <mergeCell ref="AZ69:BB69"/>
    <mergeCell ref="B70:BN70"/>
    <mergeCell ref="B67:C67"/>
    <mergeCell ref="B69:C69"/>
    <mergeCell ref="D69:O69"/>
    <mergeCell ref="P69:R69"/>
    <mergeCell ref="S69:U69"/>
    <mergeCell ref="V69:X69"/>
    <mergeCell ref="Y69:AA69"/>
    <mergeCell ref="AB91:AD91"/>
    <mergeCell ref="AE91:AG91"/>
    <mergeCell ref="AH91:AJ91"/>
    <mergeCell ref="AK91:AM91"/>
    <mergeCell ref="AN91:AP91"/>
    <mergeCell ref="AQ91:AS91"/>
    <mergeCell ref="AT91:AV91"/>
    <mergeCell ref="AW91:AY91"/>
    <mergeCell ref="AZ91:BB91"/>
    <mergeCell ref="BC91:BE91"/>
    <mergeCell ref="AT71:AV71"/>
    <mergeCell ref="AW71:AY71"/>
    <mergeCell ref="V79:X79"/>
    <mergeCell ref="Y79:AA79"/>
    <mergeCell ref="B80:BO80"/>
    <mergeCell ref="B81:BO81"/>
    <mergeCell ref="B82:BO82"/>
    <mergeCell ref="B83:BO83"/>
    <mergeCell ref="B84:BO84"/>
    <mergeCell ref="AW89:AY89"/>
    <mergeCell ref="AZ89:BB89"/>
    <mergeCell ref="AB89:AD89"/>
    <mergeCell ref="AE89:AG89"/>
    <mergeCell ref="AH89:AJ89"/>
    <mergeCell ref="AK89:AM89"/>
    <mergeCell ref="AN89:AP89"/>
    <mergeCell ref="AQ89:AS89"/>
    <mergeCell ref="AT89:AV89"/>
    <mergeCell ref="AB79:AD79"/>
    <mergeCell ref="AE79:AG79"/>
    <mergeCell ref="AH79:AJ79"/>
    <mergeCell ref="AK79:AM79"/>
  </mergeCells>
  <conditionalFormatting sqref="BP266:BW266">
    <cfRule type="cellIs" dxfId="605" priority="1" operator="greaterThan">
      <formula>22</formula>
    </cfRule>
  </conditionalFormatting>
  <conditionalFormatting sqref="AH252">
    <cfRule type="containsText" dxfId="604" priority="2" operator="containsText" text="N">
      <formula>NOT(ISERROR(SEARCH(("N"),(AH252))))</formula>
    </cfRule>
  </conditionalFormatting>
  <conditionalFormatting sqref="AH254">
    <cfRule type="containsText" dxfId="603" priority="3" operator="containsText" text="N">
      <formula>NOT(ISERROR(SEARCH(("N"),(AH254))))</formula>
    </cfRule>
  </conditionalFormatting>
  <conditionalFormatting sqref="AH256">
    <cfRule type="containsText" dxfId="602" priority="4" operator="containsText" text="N">
      <formula>NOT(ISERROR(SEARCH(("N"),(AH256))))</formula>
    </cfRule>
  </conditionalFormatting>
  <conditionalFormatting sqref="AH256">
    <cfRule type="containsText" dxfId="601" priority="5" operator="containsText" text="R">
      <formula>NOT(ISERROR(SEARCH(("R"),(AH256))))</formula>
    </cfRule>
  </conditionalFormatting>
  <conditionalFormatting sqref="AI274">
    <cfRule type="containsText" dxfId="600" priority="6" operator="containsText" text="n">
      <formula>NOT(ISERROR(SEARCH(("n"),(AI274))))</formula>
    </cfRule>
  </conditionalFormatting>
  <conditionalFormatting sqref="AH270">
    <cfRule type="containsText" dxfId="599" priority="7" operator="containsText" text="Y">
      <formula>NOT(ISERROR(SEARCH(("Y"),(AH270))))</formula>
    </cfRule>
  </conditionalFormatting>
  <conditionalFormatting sqref="AH272:AI272">
    <cfRule type="cellIs" dxfId="598" priority="8" operator="greaterThanOrEqual">
      <formula>80</formula>
    </cfRule>
  </conditionalFormatting>
  <conditionalFormatting sqref="BH272">
    <cfRule type="cellIs" dxfId="597" priority="9" operator="greaterThanOrEqual">
      <formula>80</formula>
    </cfRule>
  </conditionalFormatting>
  <conditionalFormatting sqref="BN272">
    <cfRule type="cellIs" dxfId="596" priority="10" operator="greaterThanOrEqual">
      <formula>80</formula>
    </cfRule>
  </conditionalFormatting>
  <conditionalFormatting sqref="AH300">
    <cfRule type="containsText" dxfId="595" priority="11" operator="containsText" text="N">
      <formula>NOT(ISERROR(SEARCH(("N"),(AH300))))</formula>
    </cfRule>
  </conditionalFormatting>
  <conditionalFormatting sqref="AH302">
    <cfRule type="containsText" dxfId="594" priority="12" operator="containsText" text="N">
      <formula>NOT(ISERROR(SEARCH(("N"),(AH302))))</formula>
    </cfRule>
  </conditionalFormatting>
  <conditionalFormatting sqref="AH304">
    <cfRule type="containsText" dxfId="593" priority="13" operator="containsText" text="N">
      <formula>NOT(ISERROR(SEARCH(("N"),(AH304))))</formula>
    </cfRule>
  </conditionalFormatting>
  <conditionalFormatting sqref="AH304">
    <cfRule type="containsText" dxfId="592" priority="14" operator="containsText" text="R">
      <formula>NOT(ISERROR(SEARCH(("R"),(AH304))))</formula>
    </cfRule>
  </conditionalFormatting>
  <conditionalFormatting sqref="AI322">
    <cfRule type="containsText" dxfId="591" priority="15" operator="containsText" text="n">
      <formula>NOT(ISERROR(SEARCH(("n"),(AI322))))</formula>
    </cfRule>
  </conditionalFormatting>
  <conditionalFormatting sqref="AH318">
    <cfRule type="containsText" dxfId="590" priority="16" operator="containsText" text="Y">
      <formula>NOT(ISERROR(SEARCH(("Y"),(AH318))))</formula>
    </cfRule>
  </conditionalFormatting>
  <conditionalFormatting sqref="AH320:AI320">
    <cfRule type="cellIs" dxfId="589" priority="17" operator="greaterThanOrEqual">
      <formula>80</formula>
    </cfRule>
  </conditionalFormatting>
  <conditionalFormatting sqref="BH320">
    <cfRule type="cellIs" dxfId="588" priority="18" operator="greaterThanOrEqual">
      <formula>80</formula>
    </cfRule>
  </conditionalFormatting>
  <conditionalFormatting sqref="BN320">
    <cfRule type="cellIs" dxfId="587" priority="19" operator="greaterThanOrEqual">
      <formula>80</formula>
    </cfRule>
  </conditionalFormatting>
  <conditionalFormatting sqref="BI296">
    <cfRule type="cellIs" dxfId="586" priority="20" operator="greaterThanOrEqual">
      <formula>80</formula>
    </cfRule>
  </conditionalFormatting>
  <conditionalFormatting sqref="AI296">
    <cfRule type="cellIs" dxfId="585" priority="21" operator="greaterThanOrEqual">
      <formula>80</formula>
    </cfRule>
  </conditionalFormatting>
  <conditionalFormatting sqref="AI140:AK140">
    <cfRule type="cellIs" dxfId="584" priority="22" operator="equal">
      <formula>"C"</formula>
    </cfRule>
  </conditionalFormatting>
  <conditionalFormatting sqref="AI140:AK140">
    <cfRule type="containsText" dxfId="583" priority="23" operator="containsText" text="YES">
      <formula>NOT(ISERROR(SEARCH(("YES"),(AI140))))</formula>
    </cfRule>
  </conditionalFormatting>
  <conditionalFormatting sqref="AI140:AK140">
    <cfRule type="containsText" dxfId="582" priority="24" operator="containsText" text="No">
      <formula>NOT(ISERROR(SEARCH(("No"),(AI140))))</formula>
    </cfRule>
  </conditionalFormatting>
  <conditionalFormatting sqref="AW143:AY143">
    <cfRule type="containsText" dxfId="581" priority="25" operator="containsText" text="X">
      <formula>NOT(ISERROR(SEARCH(("X"),(AW143))))</formula>
    </cfRule>
  </conditionalFormatting>
  <conditionalFormatting sqref="AT16 AX16 AZ8:AZ15 BD8:BD15 BF16 BH8:BH15 BJ16 BM9:BM13 BS8:BS15 BW8:BW15">
    <cfRule type="cellIs" dxfId="580" priority="26" operator="greaterThan">
      <formula>0</formula>
    </cfRule>
  </conditionalFormatting>
  <conditionalFormatting sqref="BM8">
    <cfRule type="cellIs" dxfId="579" priority="27" operator="greaterThan">
      <formula>0</formula>
    </cfRule>
  </conditionalFormatting>
  <conditionalFormatting sqref="AM144">
    <cfRule type="containsText" dxfId="578" priority="28" operator="containsText" text="x">
      <formula>NOT(ISERROR(SEARCH(("x"),(AM144))))</formula>
    </cfRule>
  </conditionalFormatting>
  <conditionalFormatting sqref="AN144:AP144">
    <cfRule type="cellIs" dxfId="577" priority="29" operator="equal">
      <formula>"C"</formula>
    </cfRule>
  </conditionalFormatting>
  <conditionalFormatting sqref="AN144:AP144">
    <cfRule type="containsText" dxfId="576" priority="30" operator="containsText" text="NO">
      <formula>NOT(ISERROR(SEARCH(("NO"),(AN144))))</formula>
    </cfRule>
  </conditionalFormatting>
  <conditionalFormatting sqref="AN144:AP144">
    <cfRule type="containsText" dxfId="575" priority="31" operator="containsText" text="YES">
      <formula>NOT(ISERROR(SEARCH(("YES"),(AN144))))</formula>
    </cfRule>
  </conditionalFormatting>
  <conditionalFormatting sqref="AS143:AU143">
    <cfRule type="cellIs" dxfId="574" priority="32" operator="equal">
      <formula>"C"</formula>
    </cfRule>
  </conditionalFormatting>
  <conditionalFormatting sqref="AS143:AU143">
    <cfRule type="containsText" dxfId="573" priority="33" operator="containsText" text="YES">
      <formula>NOT(ISERROR(SEARCH(("YES"),(AS143))))</formula>
    </cfRule>
  </conditionalFormatting>
  <conditionalFormatting sqref="AS143:AU143">
    <cfRule type="containsText" dxfId="572" priority="34" operator="containsText" text="NO">
      <formula>NOT(ISERROR(SEARCH(("NO"),(AS143))))</formula>
    </cfRule>
  </conditionalFormatting>
  <conditionalFormatting sqref="AO142:AQ142">
    <cfRule type="cellIs" dxfId="571" priority="35" operator="equal">
      <formula>"C"</formula>
    </cfRule>
  </conditionalFormatting>
  <conditionalFormatting sqref="AO142:AQ142">
    <cfRule type="containsText" dxfId="570" priority="36" operator="containsText" text="NO">
      <formula>NOT(ISERROR(SEARCH(("NO"),(AO142))))</formula>
    </cfRule>
  </conditionalFormatting>
  <conditionalFormatting sqref="AO142:AQ142">
    <cfRule type="containsText" dxfId="569" priority="37" operator="containsText" text="YES">
      <formula>NOT(ISERROR(SEARCH(("YES"),(AO142))))</formula>
    </cfRule>
  </conditionalFormatting>
  <conditionalFormatting sqref="BP142">
    <cfRule type="containsText" dxfId="568" priority="38" operator="containsText" text="No">
      <formula>NOT(ISERROR(SEARCH(("No"),(BP142))))</formula>
    </cfRule>
  </conditionalFormatting>
  <conditionalFormatting sqref="BP142">
    <cfRule type="containsText" dxfId="567" priority="39" operator="containsText" text="Yes">
      <formula>NOT(ISERROR(SEARCH(("Yes"),(BP142))))</formula>
    </cfRule>
  </conditionalFormatting>
  <conditionalFormatting sqref="AP141:AR141">
    <cfRule type="cellIs" dxfId="566" priority="40" operator="equal">
      <formula>"C"</formula>
    </cfRule>
  </conditionalFormatting>
  <conditionalFormatting sqref="AP141:AR141">
    <cfRule type="containsText" dxfId="565" priority="41" operator="containsText" text="No">
      <formula>NOT(ISERROR(SEARCH(("No"),(AP141))))</formula>
    </cfRule>
  </conditionalFormatting>
  <conditionalFormatting sqref="AP141:AR141">
    <cfRule type="containsText" dxfId="564" priority="42" operator="containsText" text="Yes">
      <formula>NOT(ISERROR(SEARCH(("Yes"),(AP141))))</formula>
    </cfRule>
  </conditionalFormatting>
  <conditionalFormatting sqref="AL148:AN148">
    <cfRule type="containsText" dxfId="563" priority="43" operator="containsText" text="No">
      <formula>NOT(ISERROR(SEARCH(("No"),(AL148))))</formula>
    </cfRule>
  </conditionalFormatting>
  <conditionalFormatting sqref="AL148:AN148">
    <cfRule type="containsText" dxfId="562" priority="44" operator="containsText" text="Yes">
      <formula>NOT(ISERROR(SEARCH(("Yes"),(AL148))))</formula>
    </cfRule>
  </conditionalFormatting>
  <conditionalFormatting sqref="AH53:AJ53">
    <cfRule type="cellIs" dxfId="561" priority="45" operator="between">
      <formula>3</formula>
      <formula>16</formula>
    </cfRule>
  </conditionalFormatting>
  <conditionalFormatting sqref="AH71:AJ71">
    <cfRule type="cellIs" dxfId="560" priority="46" operator="between">
      <formula>3</formula>
      <formula>16</formula>
    </cfRule>
  </conditionalFormatting>
  <conditionalFormatting sqref="AH73:AJ73">
    <cfRule type="cellIs" dxfId="559" priority="47" operator="between">
      <formula>3</formula>
      <formula>16</formula>
    </cfRule>
  </conditionalFormatting>
  <conditionalFormatting sqref="AH75:AJ75">
    <cfRule type="cellIs" dxfId="558" priority="48" operator="between">
      <formula>3</formula>
      <formula>16</formula>
    </cfRule>
  </conditionalFormatting>
  <conditionalFormatting sqref="AH111:AJ111">
    <cfRule type="cellIs" dxfId="557" priority="49" operator="between">
      <formula>3</formula>
      <formula>16</formula>
    </cfRule>
  </conditionalFormatting>
  <conditionalFormatting sqref="AH109:AJ109">
    <cfRule type="cellIs" dxfId="556" priority="50" operator="between">
      <formula>3</formula>
      <formula>16</formula>
    </cfRule>
  </conditionalFormatting>
  <conditionalFormatting sqref="AH115:AJ115">
    <cfRule type="cellIs" dxfId="555" priority="51" operator="between">
      <formula>3</formula>
      <formula>16</formula>
    </cfRule>
  </conditionalFormatting>
  <conditionalFormatting sqref="AH129:AJ129">
    <cfRule type="cellIs" dxfId="554" priority="52" operator="between">
      <formula>3</formula>
      <formula>16</formula>
    </cfRule>
  </conditionalFormatting>
  <conditionalFormatting sqref="AH131:AJ131">
    <cfRule type="cellIs" dxfId="553" priority="53" operator="between">
      <formula>3</formula>
      <formula>16</formula>
    </cfRule>
  </conditionalFormatting>
  <conditionalFormatting sqref="AN53:AP53">
    <cfRule type="cellIs" dxfId="552" priority="54" operator="between">
      <formula>3</formula>
      <formula>16</formula>
    </cfRule>
  </conditionalFormatting>
  <conditionalFormatting sqref="AN99:AP99">
    <cfRule type="cellIs" dxfId="551" priority="55" operator="between">
      <formula>3</formula>
      <formula>16</formula>
    </cfRule>
  </conditionalFormatting>
  <conditionalFormatting sqref="AN107:AP107">
    <cfRule type="cellIs" dxfId="550" priority="56" operator="between">
      <formula>3</formula>
      <formula>16</formula>
    </cfRule>
  </conditionalFormatting>
  <conditionalFormatting sqref="AN109:AP109">
    <cfRule type="cellIs" dxfId="549" priority="57" operator="between">
      <formula>3</formula>
      <formula>16</formula>
    </cfRule>
  </conditionalFormatting>
  <conditionalFormatting sqref="AN111:AP111">
    <cfRule type="cellIs" dxfId="548" priority="58" operator="between">
      <formula>3</formula>
      <formula>16</formula>
    </cfRule>
  </conditionalFormatting>
  <conditionalFormatting sqref="AN115:AP115">
    <cfRule type="cellIs" dxfId="547" priority="59" operator="between">
      <formula>3</formula>
      <formula>16</formula>
    </cfRule>
  </conditionalFormatting>
  <conditionalFormatting sqref="AN129:AP129">
    <cfRule type="cellIs" dxfId="546" priority="60" operator="between">
      <formula>3</formula>
      <formula>16</formula>
    </cfRule>
  </conditionalFormatting>
  <conditionalFormatting sqref="AN131:AP131">
    <cfRule type="cellIs" dxfId="545" priority="61" operator="between">
      <formula>3</formula>
      <formula>16</formula>
    </cfRule>
  </conditionalFormatting>
  <conditionalFormatting sqref="V45:X45">
    <cfRule type="cellIs" dxfId="544" priority="62" operator="between">
      <formula>3</formula>
      <formula>30</formula>
    </cfRule>
  </conditionalFormatting>
  <conditionalFormatting sqref="V117:X117">
    <cfRule type="cellIs" dxfId="543" priority="63" operator="between">
      <formula>3</formula>
      <formula>30</formula>
    </cfRule>
  </conditionalFormatting>
  <conditionalFormatting sqref="V125:X125">
    <cfRule type="cellIs" dxfId="542" priority="64" operator="lessThan">
      <formula>1.25</formula>
    </cfRule>
  </conditionalFormatting>
  <conditionalFormatting sqref="V127:X127">
    <cfRule type="cellIs" dxfId="541" priority="65" operator="between">
      <formula>3</formula>
      <formula>30</formula>
    </cfRule>
  </conditionalFormatting>
  <conditionalFormatting sqref="AB45:AD45">
    <cfRule type="cellIs" dxfId="540" priority="66" operator="between">
      <formula>3</formula>
      <formula>30</formula>
    </cfRule>
  </conditionalFormatting>
  <conditionalFormatting sqref="AB51:AD51">
    <cfRule type="cellIs" dxfId="539" priority="67" operator="between">
      <formula>3</formula>
      <formula>30</formula>
    </cfRule>
  </conditionalFormatting>
  <conditionalFormatting sqref="AB117:AD117">
    <cfRule type="cellIs" dxfId="538" priority="68" operator="between">
      <formula>3</formula>
      <formula>30</formula>
    </cfRule>
  </conditionalFormatting>
  <conditionalFormatting sqref="AB125:AD125">
    <cfRule type="cellIs" dxfId="537" priority="69" operator="lessThan">
      <formula>1.25</formula>
    </cfRule>
  </conditionalFormatting>
  <conditionalFormatting sqref="AB127:AD127">
    <cfRule type="cellIs" dxfId="536" priority="70" operator="between">
      <formula>3</formula>
      <formula>30</formula>
    </cfRule>
  </conditionalFormatting>
  <conditionalFormatting sqref="AH77">
    <cfRule type="cellIs" dxfId="535" priority="71" operator="between">
      <formula>3</formula>
      <formula>16</formula>
    </cfRule>
  </conditionalFormatting>
  <conditionalFormatting sqref="AH45:AJ45">
    <cfRule type="cellIs" dxfId="534" priority="72" operator="between">
      <formula>3</formula>
      <formula>16</formula>
    </cfRule>
  </conditionalFormatting>
  <conditionalFormatting sqref="AH51:AJ51">
    <cfRule type="cellIs" dxfId="533" priority="73" operator="between">
      <formula>3</formula>
      <formula>16</formula>
    </cfRule>
  </conditionalFormatting>
  <conditionalFormatting sqref="AH117:AJ117">
    <cfRule type="cellIs" dxfId="532" priority="74" operator="between">
      <formula>3</formula>
      <formula>16</formula>
    </cfRule>
  </conditionalFormatting>
  <conditionalFormatting sqref="AH125:AJ125">
    <cfRule type="cellIs" dxfId="531" priority="75" operator="lessThan">
      <formula>1.25</formula>
    </cfRule>
  </conditionalFormatting>
  <conditionalFormatting sqref="AH127:AJ127">
    <cfRule type="cellIs" dxfId="530" priority="76" operator="between">
      <formula>3</formula>
      <formula>16</formula>
    </cfRule>
  </conditionalFormatting>
  <conditionalFormatting sqref="BL47:BN47">
    <cfRule type="cellIs" dxfId="529" priority="77" operator="between">
      <formula>3</formula>
      <formula>16</formula>
    </cfRule>
  </conditionalFormatting>
  <conditionalFormatting sqref="AN45:AP45">
    <cfRule type="cellIs" dxfId="528" priority="78" operator="between">
      <formula>3</formula>
      <formula>16</formula>
    </cfRule>
  </conditionalFormatting>
  <conditionalFormatting sqref="AN51:AP51">
    <cfRule type="cellIs" dxfId="527" priority="79" operator="between">
      <formula>3</formula>
      <formula>16</formula>
    </cfRule>
  </conditionalFormatting>
  <conditionalFormatting sqref="AN117:AP117">
    <cfRule type="cellIs" dxfId="526" priority="80" operator="between">
      <formula>3</formula>
      <formula>16</formula>
    </cfRule>
  </conditionalFormatting>
  <conditionalFormatting sqref="AN125:AP125">
    <cfRule type="cellIs" dxfId="525" priority="81" operator="lessThan">
      <formula>1.25</formula>
    </cfRule>
  </conditionalFormatting>
  <conditionalFormatting sqref="AN127:AP127">
    <cfRule type="cellIs" dxfId="524" priority="82" operator="between">
      <formula>3</formula>
      <formula>16</formula>
    </cfRule>
  </conditionalFormatting>
  <conditionalFormatting sqref="AH79">
    <cfRule type="cellIs" dxfId="523" priority="83" operator="between">
      <formula>3</formula>
      <formula>16</formula>
    </cfRule>
  </conditionalFormatting>
  <conditionalFormatting sqref="AT45">
    <cfRule type="cellIs" dxfId="522" priority="84" operator="between">
      <formula>3</formula>
      <formula>16</formula>
    </cfRule>
  </conditionalFormatting>
  <conditionalFormatting sqref="BL45">
    <cfRule type="cellIs" dxfId="521" priority="85" operator="between">
      <formula>3</formula>
      <formula>16</formula>
    </cfRule>
  </conditionalFormatting>
  <conditionalFormatting sqref="AZ34">
    <cfRule type="cellIs" dxfId="520" priority="86" operator="between">
      <formula>3</formula>
      <formula>16</formula>
    </cfRule>
  </conditionalFormatting>
  <conditionalFormatting sqref="AZ45">
    <cfRule type="cellIs" dxfId="519" priority="87" operator="between">
      <formula>3</formula>
      <formula>16</formula>
    </cfRule>
  </conditionalFormatting>
  <conditionalFormatting sqref="BF45">
    <cfRule type="cellIs" dxfId="518" priority="88" operator="between">
      <formula>3</formula>
      <formula>16</formula>
    </cfRule>
  </conditionalFormatting>
  <conditionalFormatting sqref="BF34">
    <cfRule type="cellIs" dxfId="517" priority="89" operator="between">
      <formula>3</formula>
      <formula>16</formula>
    </cfRule>
  </conditionalFormatting>
  <conditionalFormatting sqref="BL34">
    <cfRule type="cellIs" dxfId="516" priority="90" operator="between">
      <formula>3</formula>
      <formula>16</formula>
    </cfRule>
  </conditionalFormatting>
  <conditionalFormatting sqref="BL53 BL65 BL99 BL107 BL111">
    <cfRule type="cellIs" dxfId="515" priority="91" operator="between">
      <formula>3</formula>
      <formula>16</formula>
    </cfRule>
  </conditionalFormatting>
  <conditionalFormatting sqref="BL115">
    <cfRule type="cellIs" dxfId="514" priority="92" operator="between">
      <formula>3</formula>
      <formula>16</formula>
    </cfRule>
  </conditionalFormatting>
  <conditionalFormatting sqref="BL51">
    <cfRule type="cellIs" dxfId="513" priority="93" operator="between">
      <formula>3</formula>
      <formula>16</formula>
    </cfRule>
  </conditionalFormatting>
  <conditionalFormatting sqref="BL117">
    <cfRule type="cellIs" dxfId="512" priority="94" operator="between">
      <formula>3</formula>
      <formula>16</formula>
    </cfRule>
  </conditionalFormatting>
  <conditionalFormatting sqref="BL125">
    <cfRule type="cellIs" dxfId="511" priority="95" operator="between">
      <formula>3</formula>
      <formula>16</formula>
    </cfRule>
  </conditionalFormatting>
  <conditionalFormatting sqref="BL127">
    <cfRule type="cellIs" dxfId="510" priority="96" operator="between">
      <formula>3</formula>
      <formula>16</formula>
    </cfRule>
  </conditionalFormatting>
  <conditionalFormatting sqref="AH87:AJ87">
    <cfRule type="cellIs" dxfId="509" priority="97" operator="between">
      <formula>3</formula>
      <formula>16</formula>
    </cfRule>
  </conditionalFormatting>
  <conditionalFormatting sqref="AH89:AJ89">
    <cfRule type="cellIs" dxfId="508" priority="98" operator="between">
      <formula>3</formula>
      <formula>16</formula>
    </cfRule>
  </conditionalFormatting>
  <conditionalFormatting sqref="AH93:AJ93">
    <cfRule type="cellIs" dxfId="507" priority="99" operator="between">
      <formula>3</formula>
      <formula>16</formula>
    </cfRule>
  </conditionalFormatting>
  <conditionalFormatting sqref="AH95:AJ95">
    <cfRule type="cellIs" dxfId="506" priority="100" operator="between">
      <formula>3</formula>
      <formula>16</formula>
    </cfRule>
  </conditionalFormatting>
  <conditionalFormatting sqref="AH97:AJ97">
    <cfRule type="cellIs" dxfId="505" priority="101" operator="between">
      <formula>3</formula>
      <formula>16</formula>
    </cfRule>
  </conditionalFormatting>
  <conditionalFormatting sqref="AN87:AP87">
    <cfRule type="cellIs" dxfId="504" priority="102" operator="between">
      <formula>3</formula>
      <formula>16</formula>
    </cfRule>
  </conditionalFormatting>
  <conditionalFormatting sqref="AN89:AP89">
    <cfRule type="cellIs" dxfId="503" priority="103" operator="between">
      <formula>3</formula>
      <formula>16</formula>
    </cfRule>
  </conditionalFormatting>
  <conditionalFormatting sqref="AN93:AP93">
    <cfRule type="cellIs" dxfId="502" priority="104" operator="between">
      <formula>3</formula>
      <formula>16</formula>
    </cfRule>
  </conditionalFormatting>
  <conditionalFormatting sqref="AN95:AP95">
    <cfRule type="cellIs" dxfId="501" priority="105" operator="between">
      <formula>3</formula>
      <formula>16</formula>
    </cfRule>
  </conditionalFormatting>
  <conditionalFormatting sqref="AN97:AP97">
    <cfRule type="cellIs" dxfId="500" priority="106" operator="between">
      <formula>3</formula>
      <formula>16</formula>
    </cfRule>
  </conditionalFormatting>
  <conditionalFormatting sqref="AT79">
    <cfRule type="cellIs" dxfId="499" priority="107" operator="between">
      <formula>3</formula>
      <formula>16</formula>
    </cfRule>
  </conditionalFormatting>
  <conditionalFormatting sqref="AT53:AV53">
    <cfRule type="cellIs" dxfId="498" priority="108" operator="between">
      <formula>3</formula>
      <formula>16</formula>
    </cfRule>
  </conditionalFormatting>
  <conditionalFormatting sqref="AT65:AV65">
    <cfRule type="cellIs" dxfId="497" priority="109" operator="between">
      <formula>3</formula>
      <formula>16</formula>
    </cfRule>
  </conditionalFormatting>
  <conditionalFormatting sqref="AT89:AV89">
    <cfRule type="cellIs" dxfId="496" priority="110" operator="between">
      <formula>3</formula>
      <formula>16</formula>
    </cfRule>
  </conditionalFormatting>
  <conditionalFormatting sqref="AT93:AV93">
    <cfRule type="cellIs" dxfId="495" priority="111" operator="between">
      <formula>3</formula>
      <formula>16</formula>
    </cfRule>
  </conditionalFormatting>
  <conditionalFormatting sqref="AT95:AV95">
    <cfRule type="cellIs" dxfId="494" priority="112" operator="between">
      <formula>3</formula>
      <formula>16</formula>
    </cfRule>
  </conditionalFormatting>
  <conditionalFormatting sqref="AT97:AV97">
    <cfRule type="cellIs" dxfId="493" priority="113" operator="between">
      <formula>3</formula>
      <formula>16</formula>
    </cfRule>
  </conditionalFormatting>
  <conditionalFormatting sqref="AT99:AV99">
    <cfRule type="cellIs" dxfId="492" priority="114" operator="between">
      <formula>3</formula>
      <formula>16</formula>
    </cfRule>
  </conditionalFormatting>
  <conditionalFormatting sqref="AT107:AV107">
    <cfRule type="cellIs" dxfId="491" priority="115" operator="between">
      <formula>3</formula>
      <formula>16</formula>
    </cfRule>
  </conditionalFormatting>
  <conditionalFormatting sqref="AT109:AV109">
    <cfRule type="cellIs" dxfId="490" priority="116" operator="between">
      <formula>3</formula>
      <formula>16</formula>
    </cfRule>
  </conditionalFormatting>
  <conditionalFormatting sqref="AT111:AV111">
    <cfRule type="cellIs" dxfId="489" priority="117" operator="between">
      <formula>3</formula>
      <formula>16</formula>
    </cfRule>
  </conditionalFormatting>
  <conditionalFormatting sqref="AT115:AV115">
    <cfRule type="cellIs" dxfId="488" priority="118" operator="between">
      <formula>3</formula>
      <formula>16</formula>
    </cfRule>
  </conditionalFormatting>
  <conditionalFormatting sqref="AT117:AV117">
    <cfRule type="cellIs" dxfId="487" priority="119" operator="between">
      <formula>3</formula>
      <formula>16</formula>
    </cfRule>
  </conditionalFormatting>
  <conditionalFormatting sqref="AT125:AV125">
    <cfRule type="cellIs" dxfId="486" priority="120" operator="lessThan">
      <formula>1</formula>
    </cfRule>
  </conditionalFormatting>
  <conditionalFormatting sqref="AT127:AV127">
    <cfRule type="cellIs" dxfId="485" priority="121" operator="between">
      <formula>3</formula>
      <formula>16</formula>
    </cfRule>
  </conditionalFormatting>
  <conditionalFormatting sqref="AT129:AV129">
    <cfRule type="cellIs" dxfId="484" priority="122" operator="between">
      <formula>3</formula>
      <formula>16</formula>
    </cfRule>
  </conditionalFormatting>
  <conditionalFormatting sqref="AT131:AV131">
    <cfRule type="cellIs" dxfId="483" priority="123" operator="between">
      <formula>3</formula>
      <formula>16</formula>
    </cfRule>
  </conditionalFormatting>
  <conditionalFormatting sqref="AZ28:BB28">
    <cfRule type="cellIs" dxfId="482" priority="124" operator="between">
      <formula>3</formula>
      <formula>16</formula>
    </cfRule>
  </conditionalFormatting>
  <conditionalFormatting sqref="AZ30:BB30">
    <cfRule type="cellIs" dxfId="481" priority="125" operator="between">
      <formula>3</formula>
      <formula>16</formula>
    </cfRule>
  </conditionalFormatting>
  <conditionalFormatting sqref="AZ32:BB32">
    <cfRule type="cellIs" dxfId="480" priority="126" operator="between">
      <formula>3</formula>
      <formula>16</formula>
    </cfRule>
  </conditionalFormatting>
  <conditionalFormatting sqref="AZ47:BB47">
    <cfRule type="cellIs" dxfId="479" priority="127" operator="between">
      <formula>3</formula>
      <formula>16</formula>
    </cfRule>
  </conditionalFormatting>
  <conditionalFormatting sqref="AZ53">
    <cfRule type="cellIs" dxfId="478" priority="128" operator="between">
      <formula>3</formula>
      <formula>16</formula>
    </cfRule>
  </conditionalFormatting>
  <conditionalFormatting sqref="AZ65:BB65">
    <cfRule type="cellIs" dxfId="477" priority="129" operator="between">
      <formula>3</formula>
      <formula>16</formula>
    </cfRule>
  </conditionalFormatting>
  <conditionalFormatting sqref="AZ79:BB79">
    <cfRule type="cellIs" dxfId="476" priority="130" operator="between">
      <formula>3</formula>
      <formula>16</formula>
    </cfRule>
  </conditionalFormatting>
  <conditionalFormatting sqref="AZ87:BB87">
    <cfRule type="cellIs" dxfId="475" priority="131" operator="between">
      <formula>3</formula>
      <formula>16</formula>
    </cfRule>
  </conditionalFormatting>
  <conditionalFormatting sqref="AZ89:BB89">
    <cfRule type="cellIs" dxfId="474" priority="132" operator="between">
      <formula>3</formula>
      <formula>16</formula>
    </cfRule>
  </conditionalFormatting>
  <conditionalFormatting sqref="AZ93:BB93">
    <cfRule type="cellIs" dxfId="473" priority="133" operator="between">
      <formula>3</formula>
      <formula>16</formula>
    </cfRule>
  </conditionalFormatting>
  <conditionalFormatting sqref="AZ95:BB95">
    <cfRule type="cellIs" dxfId="472" priority="134" operator="between">
      <formula>3</formula>
      <formula>16</formula>
    </cfRule>
  </conditionalFormatting>
  <conditionalFormatting sqref="AZ97:BB97">
    <cfRule type="cellIs" dxfId="471" priority="135" operator="between">
      <formula>3</formula>
      <formula>16</formula>
    </cfRule>
  </conditionalFormatting>
  <conditionalFormatting sqref="AZ99:BB99">
    <cfRule type="cellIs" dxfId="470" priority="136" operator="between">
      <formula>3</formula>
      <formula>16</formula>
    </cfRule>
  </conditionalFormatting>
  <conditionalFormatting sqref="AZ107:BB107">
    <cfRule type="cellIs" dxfId="469" priority="137" operator="between">
      <formula>3</formula>
      <formula>16</formula>
    </cfRule>
  </conditionalFormatting>
  <conditionalFormatting sqref="AZ109:BB109">
    <cfRule type="cellIs" dxfId="468" priority="138" operator="between">
      <formula>3</formula>
      <formula>16</formula>
    </cfRule>
  </conditionalFormatting>
  <conditionalFormatting sqref="AZ111:BB111">
    <cfRule type="cellIs" dxfId="467" priority="139" operator="between">
      <formula>3</formula>
      <formula>16</formula>
    </cfRule>
  </conditionalFormatting>
  <conditionalFormatting sqref="AZ115:BB115">
    <cfRule type="cellIs" dxfId="466" priority="140" operator="between">
      <formula>3</formula>
      <formula>16</formula>
    </cfRule>
  </conditionalFormatting>
  <conditionalFormatting sqref="AZ117:BB117">
    <cfRule type="cellIs" dxfId="465" priority="141" operator="between">
      <formula>3</formula>
      <formula>16</formula>
    </cfRule>
  </conditionalFormatting>
  <conditionalFormatting sqref="AZ125:BB125">
    <cfRule type="cellIs" dxfId="464" priority="142" operator="between">
      <formula>3</formula>
      <formula>16</formula>
    </cfRule>
  </conditionalFormatting>
  <conditionalFormatting sqref="AZ127:BB127">
    <cfRule type="cellIs" dxfId="463" priority="143" operator="between">
      <formula>3</formula>
      <formula>16</formula>
    </cfRule>
  </conditionalFormatting>
  <conditionalFormatting sqref="AZ129:BB129">
    <cfRule type="cellIs" dxfId="462" priority="144" operator="between">
      <formula>3</formula>
      <formula>16</formula>
    </cfRule>
  </conditionalFormatting>
  <conditionalFormatting sqref="AZ131:BB131">
    <cfRule type="cellIs" dxfId="461" priority="145" operator="between">
      <formula>3</formula>
      <formula>16</formula>
    </cfRule>
  </conditionalFormatting>
  <conditionalFormatting sqref="BF28:BH28">
    <cfRule type="cellIs" dxfId="460" priority="146" operator="between">
      <formula>3</formula>
      <formula>16</formula>
    </cfRule>
  </conditionalFormatting>
  <conditionalFormatting sqref="BF30:BH30">
    <cfRule type="cellIs" dxfId="459" priority="147" operator="between">
      <formula>3</formula>
      <formula>30</formula>
    </cfRule>
  </conditionalFormatting>
  <conditionalFormatting sqref="BF32:BH32">
    <cfRule type="cellIs" dxfId="458" priority="148" operator="between">
      <formula>3</formula>
      <formula>16</formula>
    </cfRule>
  </conditionalFormatting>
  <conditionalFormatting sqref="BF47:BH47">
    <cfRule type="cellIs" dxfId="457" priority="149" operator="between">
      <formula>3</formula>
      <formula>16</formula>
    </cfRule>
  </conditionalFormatting>
  <conditionalFormatting sqref="BF53:BH53">
    <cfRule type="cellIs" dxfId="456" priority="150" operator="between">
      <formula>3</formula>
      <formula>16</formula>
    </cfRule>
  </conditionalFormatting>
  <conditionalFormatting sqref="BF65:BH65">
    <cfRule type="cellIs" dxfId="455" priority="151" operator="between">
      <formula>3</formula>
      <formula>16</formula>
    </cfRule>
  </conditionalFormatting>
  <conditionalFormatting sqref="BF87:BH87">
    <cfRule type="cellIs" dxfId="454" priority="152" operator="between">
      <formula>3</formula>
      <formula>16</formula>
    </cfRule>
  </conditionalFormatting>
  <conditionalFormatting sqref="BF89:BH89">
    <cfRule type="cellIs" dxfId="453" priority="153" operator="between">
      <formula>3</formula>
      <formula>16</formula>
    </cfRule>
  </conditionalFormatting>
  <conditionalFormatting sqref="BF93:BH93">
    <cfRule type="cellIs" dxfId="452" priority="154" operator="between">
      <formula>3</formula>
      <formula>16</formula>
    </cfRule>
  </conditionalFormatting>
  <conditionalFormatting sqref="BF95:BH95">
    <cfRule type="cellIs" dxfId="451" priority="155" operator="between">
      <formula>3</formula>
      <formula>16</formula>
    </cfRule>
  </conditionalFormatting>
  <conditionalFormatting sqref="BF97:BH97">
    <cfRule type="cellIs" dxfId="450" priority="156" operator="between">
      <formula>3</formula>
      <formula>16</formula>
    </cfRule>
  </conditionalFormatting>
  <conditionalFormatting sqref="BF99:BH99">
    <cfRule type="cellIs" dxfId="449" priority="157" operator="between">
      <formula>3</formula>
      <formula>16</formula>
    </cfRule>
  </conditionalFormatting>
  <conditionalFormatting sqref="BF107:BH107">
    <cfRule type="cellIs" dxfId="448" priority="158" operator="between">
      <formula>3</formula>
      <formula>16</formula>
    </cfRule>
  </conditionalFormatting>
  <conditionalFormatting sqref="BF109:BH109">
    <cfRule type="cellIs" dxfId="447" priority="159" operator="between">
      <formula>3</formula>
      <formula>16</formula>
    </cfRule>
  </conditionalFormatting>
  <conditionalFormatting sqref="BF111:BH111">
    <cfRule type="cellIs" dxfId="446" priority="160" operator="between">
      <formula>3</formula>
      <formula>16</formula>
    </cfRule>
  </conditionalFormatting>
  <conditionalFormatting sqref="BF115:BH115">
    <cfRule type="cellIs" dxfId="445" priority="161" operator="between">
      <formula>3</formula>
      <formula>16</formula>
    </cfRule>
  </conditionalFormatting>
  <conditionalFormatting sqref="BF117:BH117">
    <cfRule type="cellIs" dxfId="444" priority="162" operator="between">
      <formula>3</formula>
      <formula>16</formula>
    </cfRule>
  </conditionalFormatting>
  <conditionalFormatting sqref="BF125:BH125">
    <cfRule type="cellIs" dxfId="443" priority="163" operator="between">
      <formula>3</formula>
      <formula>16</formula>
    </cfRule>
  </conditionalFormatting>
  <conditionalFormatting sqref="BF127:BH127">
    <cfRule type="cellIs" dxfId="442" priority="164" operator="between">
      <formula>3</formula>
      <formula>16</formula>
    </cfRule>
  </conditionalFormatting>
  <conditionalFormatting sqref="BF129:BH129">
    <cfRule type="cellIs" dxfId="441" priority="165" operator="between">
      <formula>3</formula>
      <formula>16</formula>
    </cfRule>
  </conditionalFormatting>
  <conditionalFormatting sqref="BF131:BH131">
    <cfRule type="cellIs" dxfId="440" priority="166" operator="between">
      <formula>3</formula>
      <formula>16</formula>
    </cfRule>
  </conditionalFormatting>
  <conditionalFormatting sqref="BL28:BN28">
    <cfRule type="cellIs" dxfId="439" priority="167" operator="between">
      <formula>3</formula>
      <formula>16</formula>
    </cfRule>
  </conditionalFormatting>
  <conditionalFormatting sqref="BL30:BN30">
    <cfRule type="cellIs" dxfId="438" priority="168" operator="between">
      <formula>3</formula>
      <formula>30</formula>
    </cfRule>
  </conditionalFormatting>
  <conditionalFormatting sqref="BL32:BN32">
    <cfRule type="cellIs" dxfId="437" priority="169" operator="between">
      <formula>3</formula>
      <formula>16</formula>
    </cfRule>
  </conditionalFormatting>
  <conditionalFormatting sqref="AZ51:BB51">
    <cfRule type="cellIs" dxfId="436" priority="170" operator="between">
      <formula>3</formula>
      <formula>16</formula>
    </cfRule>
  </conditionalFormatting>
  <conditionalFormatting sqref="BF51:BH51">
    <cfRule type="cellIs" dxfId="435" priority="171" operator="between">
      <formula>3</formula>
      <formula>16</formula>
    </cfRule>
  </conditionalFormatting>
  <conditionalFormatting sqref="AT51:AV51">
    <cfRule type="cellIs" dxfId="434" priority="172" operator="between">
      <formula>3</formula>
      <formula>16</formula>
    </cfRule>
  </conditionalFormatting>
  <conditionalFormatting sqref="AN79:AP79">
    <cfRule type="cellIs" dxfId="433" priority="173" operator="between">
      <formula>3</formula>
      <formula>16</formula>
    </cfRule>
  </conditionalFormatting>
  <conditionalFormatting sqref="BF79:BH79">
    <cfRule type="cellIs" dxfId="432" priority="174" operator="between">
      <formula>3</formula>
      <formula>16</formula>
    </cfRule>
  </conditionalFormatting>
  <conditionalFormatting sqref="AT87:AV87">
    <cfRule type="cellIs" dxfId="431" priority="175" operator="between">
      <formula>3</formula>
      <formula>16</formula>
    </cfRule>
  </conditionalFormatting>
  <conditionalFormatting sqref="BL87:BN87">
    <cfRule type="cellIs" dxfId="430" priority="176" operator="between">
      <formula>3</formula>
      <formula>16</formula>
    </cfRule>
  </conditionalFormatting>
  <conditionalFormatting sqref="BL89:BN89">
    <cfRule type="cellIs" dxfId="429" priority="177" operator="between">
      <formula>3</formula>
      <formula>16</formula>
    </cfRule>
  </conditionalFormatting>
  <conditionalFormatting sqref="BL93:BN93">
    <cfRule type="cellIs" dxfId="428" priority="178" operator="between">
      <formula>3</formula>
      <formula>16</formula>
    </cfRule>
  </conditionalFormatting>
  <conditionalFormatting sqref="BL95:BN95">
    <cfRule type="cellIs" dxfId="427" priority="179" operator="between">
      <formula>3</formula>
      <formula>16</formula>
    </cfRule>
  </conditionalFormatting>
  <conditionalFormatting sqref="BL97:BN97">
    <cfRule type="cellIs" dxfId="426" priority="180" operator="between">
      <formula>3</formula>
      <formula>16</formula>
    </cfRule>
  </conditionalFormatting>
  <conditionalFormatting sqref="BL109:BN109">
    <cfRule type="cellIs" dxfId="425" priority="181" operator="between">
      <formula>3</formula>
      <formula>16</formula>
    </cfRule>
  </conditionalFormatting>
  <conditionalFormatting sqref="AW109:AY109">
    <cfRule type="cellIs" dxfId="424" priority="182" operator="between">
      <formula>3</formula>
      <formula>16</formula>
    </cfRule>
  </conditionalFormatting>
  <conditionalFormatting sqref="BL129:BN129">
    <cfRule type="cellIs" dxfId="423" priority="183" operator="between">
      <formula>3</formula>
      <formula>16</formula>
    </cfRule>
  </conditionalFormatting>
  <conditionalFormatting sqref="BL131:BN131">
    <cfRule type="cellIs" dxfId="422" priority="184" operator="between">
      <formula>3</formula>
      <formula>16</formula>
    </cfRule>
  </conditionalFormatting>
  <conditionalFormatting sqref="V47:X47">
    <cfRule type="cellIs" dxfId="421" priority="185" operator="between">
      <formula>3</formula>
      <formula>30</formula>
    </cfRule>
  </conditionalFormatting>
  <conditionalFormatting sqref="AB47:AD47">
    <cfRule type="cellIs" dxfId="420" priority="186" operator="between">
      <formula>3</formula>
      <formula>30</formula>
    </cfRule>
  </conditionalFormatting>
  <conditionalFormatting sqref="V73:X73">
    <cfRule type="cellIs" dxfId="419" priority="187" operator="between">
      <formula>3</formula>
      <formula>30</formula>
    </cfRule>
  </conditionalFormatting>
  <conditionalFormatting sqref="V75:X75">
    <cfRule type="cellIs" dxfId="418" priority="188" operator="between">
      <formula>3</formula>
      <formula>30</formula>
    </cfRule>
  </conditionalFormatting>
  <conditionalFormatting sqref="V77:X77">
    <cfRule type="cellIs" dxfId="417" priority="189" operator="between">
      <formula>3</formula>
      <formula>30</formula>
    </cfRule>
  </conditionalFormatting>
  <conditionalFormatting sqref="V79:X79">
    <cfRule type="cellIs" dxfId="416" priority="190" operator="between">
      <formula>3</formula>
      <formula>30</formula>
    </cfRule>
  </conditionalFormatting>
  <conditionalFormatting sqref="V87:X87">
    <cfRule type="cellIs" dxfId="415" priority="191" operator="between">
      <formula>3</formula>
      <formula>30</formula>
    </cfRule>
  </conditionalFormatting>
  <conditionalFormatting sqref="V89:X89">
    <cfRule type="cellIs" dxfId="414" priority="192" operator="between">
      <formula>3</formula>
      <formula>30</formula>
    </cfRule>
  </conditionalFormatting>
  <conditionalFormatting sqref="V91:X91">
    <cfRule type="cellIs" dxfId="413" priority="193" operator="between">
      <formula>3</formula>
      <formula>30</formula>
    </cfRule>
  </conditionalFormatting>
  <conditionalFormatting sqref="V93:X93">
    <cfRule type="cellIs" dxfId="412" priority="194" operator="between">
      <formula>3</formula>
      <formula>30</formula>
    </cfRule>
  </conditionalFormatting>
  <conditionalFormatting sqref="V95:X95">
    <cfRule type="cellIs" dxfId="411" priority="195" operator="between">
      <formula>3</formula>
      <formula>30</formula>
    </cfRule>
  </conditionalFormatting>
  <conditionalFormatting sqref="V97:X97">
    <cfRule type="cellIs" dxfId="410" priority="196" operator="between">
      <formula>3</formula>
      <formula>30</formula>
    </cfRule>
  </conditionalFormatting>
  <conditionalFormatting sqref="V109:X109">
    <cfRule type="cellIs" dxfId="409" priority="197" operator="between">
      <formula>3</formula>
      <formula>30</formula>
    </cfRule>
  </conditionalFormatting>
  <conditionalFormatting sqref="V99:X99">
    <cfRule type="cellIs" dxfId="408" priority="198" operator="between">
      <formula>3</formula>
      <formula>30</formula>
    </cfRule>
  </conditionalFormatting>
  <conditionalFormatting sqref="V107:X107">
    <cfRule type="cellIs" dxfId="407" priority="199" operator="between">
      <formula>3</formula>
      <formula>30</formula>
    </cfRule>
  </conditionalFormatting>
  <conditionalFormatting sqref="V111:X111">
    <cfRule type="cellIs" dxfId="406" priority="200" operator="between">
      <formula>3</formula>
      <formula>30</formula>
    </cfRule>
  </conditionalFormatting>
  <conditionalFormatting sqref="V115:X115">
    <cfRule type="cellIs" dxfId="405" priority="201" operator="between">
      <formula>3</formula>
      <formula>30</formula>
    </cfRule>
  </conditionalFormatting>
  <conditionalFormatting sqref="AB79:AD79">
    <cfRule type="cellIs" dxfId="404" priority="202" operator="between">
      <formula>3</formula>
      <formula>30</formula>
    </cfRule>
  </conditionalFormatting>
  <conditionalFormatting sqref="AB87:AD87">
    <cfRule type="cellIs" dxfId="403" priority="203" operator="between">
      <formula>3</formula>
      <formula>30</formula>
    </cfRule>
  </conditionalFormatting>
  <conditionalFormatting sqref="AB89:AD89">
    <cfRule type="cellIs" dxfId="402" priority="204" operator="between">
      <formula>3</formula>
      <formula>30</formula>
    </cfRule>
  </conditionalFormatting>
  <conditionalFormatting sqref="AB91:AD91">
    <cfRule type="cellIs" dxfId="401" priority="205" operator="between">
      <formula>3</formula>
      <formula>30</formula>
    </cfRule>
  </conditionalFormatting>
  <conditionalFormatting sqref="AB93:AD93">
    <cfRule type="cellIs" dxfId="400" priority="206" operator="between">
      <formula>3</formula>
      <formula>30</formula>
    </cfRule>
  </conditionalFormatting>
  <conditionalFormatting sqref="AB95:AD95">
    <cfRule type="cellIs" dxfId="399" priority="207" operator="between">
      <formula>3</formula>
      <formula>30</formula>
    </cfRule>
  </conditionalFormatting>
  <conditionalFormatting sqref="AB97:AD97">
    <cfRule type="cellIs" dxfId="398" priority="208" operator="between">
      <formula>3</formula>
      <formula>30</formula>
    </cfRule>
  </conditionalFormatting>
  <conditionalFormatting sqref="AB109:AD109">
    <cfRule type="cellIs" dxfId="397" priority="209" operator="between">
      <formula>3</formula>
      <formula>30</formula>
    </cfRule>
  </conditionalFormatting>
  <conditionalFormatting sqref="AH32:AJ32">
    <cfRule type="cellIs" dxfId="396" priority="210" operator="equal">
      <formula>"HUM"</formula>
    </cfRule>
  </conditionalFormatting>
  <conditionalFormatting sqref="AH47:AJ47">
    <cfRule type="cellIs" dxfId="395" priority="211" operator="between">
      <formula>3</formula>
      <formula>16</formula>
    </cfRule>
  </conditionalFormatting>
  <conditionalFormatting sqref="AT32:AV32">
    <cfRule type="cellIs" dxfId="394" priority="212" operator="equal">
      <formula>"HUM"</formula>
    </cfRule>
  </conditionalFormatting>
  <conditionalFormatting sqref="AT47">
    <cfRule type="cellIs" dxfId="393" priority="213" operator="between">
      <formula>3</formula>
      <formula>16</formula>
    </cfRule>
  </conditionalFormatting>
  <conditionalFormatting sqref="V51:X51">
    <cfRule type="cellIs" dxfId="392" priority="214" operator="between">
      <formula>3</formula>
      <formula>30</formula>
    </cfRule>
  </conditionalFormatting>
  <conditionalFormatting sqref="V49:X49">
    <cfRule type="cellIs" dxfId="391" priority="215" operator="between">
      <formula>3</formula>
      <formula>30</formula>
    </cfRule>
  </conditionalFormatting>
  <conditionalFormatting sqref="AB49:AD49">
    <cfRule type="cellIs" dxfId="390" priority="216" operator="between">
      <formula>3</formula>
      <formula>30</formula>
    </cfRule>
  </conditionalFormatting>
  <conditionalFormatting sqref="AH49:AJ49">
    <cfRule type="cellIs" dxfId="389" priority="217" operator="between">
      <formula>3</formula>
      <formula>16</formula>
    </cfRule>
  </conditionalFormatting>
  <conditionalFormatting sqref="AH65:AJ65">
    <cfRule type="cellIs" dxfId="388" priority="218" operator="between">
      <formula>3</formula>
      <formula>16</formula>
    </cfRule>
  </conditionalFormatting>
  <conditionalFormatting sqref="AH69:AJ69">
    <cfRule type="cellIs" dxfId="387" priority="219" operator="between">
      <formula>3</formula>
      <formula>16</formula>
    </cfRule>
  </conditionalFormatting>
  <conditionalFormatting sqref="AN49:AP49">
    <cfRule type="cellIs" dxfId="386" priority="220" operator="between">
      <formula>3</formula>
      <formula>16</formula>
    </cfRule>
  </conditionalFormatting>
  <conditionalFormatting sqref="AN65:AP65">
    <cfRule type="cellIs" dxfId="385" priority="221" operator="between">
      <formula>3</formula>
      <formula>16</formula>
    </cfRule>
  </conditionalFormatting>
  <conditionalFormatting sqref="AN77">
    <cfRule type="cellIs" dxfId="384" priority="222" operator="between">
      <formula>3</formula>
      <formula>16</formula>
    </cfRule>
  </conditionalFormatting>
  <conditionalFormatting sqref="V55:X55">
    <cfRule type="cellIs" dxfId="383" priority="223" operator="between">
      <formula>3</formula>
      <formula>30</formula>
    </cfRule>
  </conditionalFormatting>
  <conditionalFormatting sqref="AH55:AJ55">
    <cfRule type="cellIs" dxfId="382" priority="224" operator="between">
      <formula>3</formula>
      <formula>16</formula>
    </cfRule>
  </conditionalFormatting>
  <conditionalFormatting sqref="AN55:AP55">
    <cfRule type="cellIs" dxfId="381" priority="225" operator="between">
      <formula>3</formula>
      <formula>16</formula>
    </cfRule>
  </conditionalFormatting>
  <conditionalFormatting sqref="AT55:AV55">
    <cfRule type="cellIs" dxfId="380" priority="226" operator="between">
      <formula>3</formula>
      <formula>16</formula>
    </cfRule>
  </conditionalFormatting>
  <conditionalFormatting sqref="AZ55:BB55">
    <cfRule type="cellIs" dxfId="379" priority="227" operator="between">
      <formula>3</formula>
      <formula>16</formula>
    </cfRule>
  </conditionalFormatting>
  <conditionalFormatting sqref="BF55:BH55">
    <cfRule type="cellIs" dxfId="378" priority="228" operator="between">
      <formula>3</formula>
      <formula>16</formula>
    </cfRule>
  </conditionalFormatting>
  <conditionalFormatting sqref="BL55:BN55">
    <cfRule type="cellIs" dxfId="377" priority="229" operator="between">
      <formula>3</formula>
      <formula>16</formula>
    </cfRule>
  </conditionalFormatting>
  <conditionalFormatting sqref="AN69:AP69">
    <cfRule type="cellIs" dxfId="376" priority="230" operator="between">
      <formula>3</formula>
      <formula>16</formula>
    </cfRule>
  </conditionalFormatting>
  <conditionalFormatting sqref="AT69:AV69">
    <cfRule type="cellIs" dxfId="375" priority="231" operator="between">
      <formula>3</formula>
      <formula>16</formula>
    </cfRule>
  </conditionalFormatting>
  <conditionalFormatting sqref="AZ69:BB69">
    <cfRule type="cellIs" dxfId="374" priority="232" operator="between">
      <formula>3</formula>
      <formula>16</formula>
    </cfRule>
  </conditionalFormatting>
  <conditionalFormatting sqref="BF69:BH69">
    <cfRule type="cellIs" dxfId="373" priority="233" operator="between">
      <formula>3</formula>
      <formula>16</formula>
    </cfRule>
  </conditionalFormatting>
  <conditionalFormatting sqref="BL69:BN69">
    <cfRule type="cellIs" dxfId="372" priority="234" operator="between">
      <formula>3</formula>
      <formula>16</formula>
    </cfRule>
  </conditionalFormatting>
  <conditionalFormatting sqref="AN71:AP71">
    <cfRule type="cellIs" dxfId="371" priority="235" operator="between">
      <formula>3</formula>
      <formula>16</formula>
    </cfRule>
  </conditionalFormatting>
  <conditionalFormatting sqref="AT71:AV71">
    <cfRule type="cellIs" dxfId="370" priority="236" operator="between">
      <formula>3</formula>
      <formula>16</formula>
    </cfRule>
  </conditionalFormatting>
  <conditionalFormatting sqref="AZ71:BB71">
    <cfRule type="cellIs" dxfId="369" priority="237" operator="between">
      <formula>3</formula>
      <formula>16</formula>
    </cfRule>
  </conditionalFormatting>
  <conditionalFormatting sqref="BF71:BH71">
    <cfRule type="cellIs" dxfId="368" priority="238" operator="between">
      <formula>3</formula>
      <formula>16</formula>
    </cfRule>
  </conditionalFormatting>
  <conditionalFormatting sqref="BL71:BN71">
    <cfRule type="cellIs" dxfId="367" priority="239" operator="between">
      <formula>3</formula>
      <formula>16</formula>
    </cfRule>
  </conditionalFormatting>
  <conditionalFormatting sqref="AN73:AP73">
    <cfRule type="cellIs" dxfId="366" priority="240" operator="between">
      <formula>3</formula>
      <formula>16</formula>
    </cfRule>
  </conditionalFormatting>
  <conditionalFormatting sqref="AT73:AV73">
    <cfRule type="cellIs" dxfId="365" priority="241" operator="between">
      <formula>3</formula>
      <formula>16</formula>
    </cfRule>
  </conditionalFormatting>
  <conditionalFormatting sqref="AZ73:BB73">
    <cfRule type="cellIs" dxfId="364" priority="242" operator="between">
      <formula>3</formula>
      <formula>16</formula>
    </cfRule>
  </conditionalFormatting>
  <conditionalFormatting sqref="BF73:BH73">
    <cfRule type="cellIs" dxfId="363" priority="243" operator="between">
      <formula>3</formula>
      <formula>16</formula>
    </cfRule>
  </conditionalFormatting>
  <conditionalFormatting sqref="BL73:BN73">
    <cfRule type="cellIs" dxfId="362" priority="244" operator="between">
      <formula>3</formula>
      <formula>16</formula>
    </cfRule>
  </conditionalFormatting>
  <conditionalFormatting sqref="AN75:AP75">
    <cfRule type="cellIs" dxfId="361" priority="245" operator="between">
      <formula>3</formula>
      <formula>16</formula>
    </cfRule>
  </conditionalFormatting>
  <conditionalFormatting sqref="AT75:AV75">
    <cfRule type="cellIs" dxfId="360" priority="246" operator="between">
      <formula>3</formula>
      <formula>16</formula>
    </cfRule>
  </conditionalFormatting>
  <conditionalFormatting sqref="AZ75:BB75">
    <cfRule type="cellIs" dxfId="359" priority="247" operator="between">
      <formula>3</formula>
      <formula>16</formula>
    </cfRule>
  </conditionalFormatting>
  <conditionalFormatting sqref="BF75:BH75">
    <cfRule type="cellIs" dxfId="358" priority="248" operator="between">
      <formula>3</formula>
      <formula>16</formula>
    </cfRule>
  </conditionalFormatting>
  <conditionalFormatting sqref="BL75:BN75">
    <cfRule type="cellIs" dxfId="357" priority="249" operator="between">
      <formula>3</formula>
      <formula>16</formula>
    </cfRule>
  </conditionalFormatting>
  <conditionalFormatting sqref="AB77:AD77">
    <cfRule type="cellIs" dxfId="356" priority="250" operator="between">
      <formula>3</formula>
      <formula>30</formula>
    </cfRule>
  </conditionalFormatting>
  <conditionalFormatting sqref="AT77">
    <cfRule type="cellIs" dxfId="355" priority="251" operator="between">
      <formula>3</formula>
      <formula>16</formula>
    </cfRule>
  </conditionalFormatting>
  <conditionalFormatting sqref="AZ77">
    <cfRule type="cellIs" dxfId="354" priority="252" operator="between">
      <formula>3</formula>
      <formula>16</formula>
    </cfRule>
  </conditionalFormatting>
  <conditionalFormatting sqref="BF77">
    <cfRule type="cellIs" dxfId="353" priority="253" operator="between">
      <formula>3</formula>
      <formula>16</formula>
    </cfRule>
  </conditionalFormatting>
  <conditionalFormatting sqref="BL77">
    <cfRule type="cellIs" dxfId="352" priority="254" operator="between">
      <formula>3</formula>
      <formula>16</formula>
    </cfRule>
  </conditionalFormatting>
  <conditionalFormatting sqref="BL49:BN49">
    <cfRule type="cellIs" dxfId="351" priority="255" operator="between">
      <formula>3</formula>
      <formula>16</formula>
    </cfRule>
  </conditionalFormatting>
  <conditionalFormatting sqref="AT49:AV49">
    <cfRule type="cellIs" dxfId="350" priority="256" operator="between">
      <formula>3</formula>
      <formula>16</formula>
    </cfRule>
  </conditionalFormatting>
  <conditionalFormatting sqref="AZ49:BB49">
    <cfRule type="cellIs" dxfId="349" priority="257" operator="between">
      <formula>3</formula>
      <formula>16</formula>
    </cfRule>
  </conditionalFormatting>
  <conditionalFormatting sqref="BF49:BH49">
    <cfRule type="cellIs" dxfId="348" priority="258" operator="between">
      <formula>3</formula>
      <formula>16</formula>
    </cfRule>
  </conditionalFormatting>
  <conditionalFormatting sqref="AZ20:BB20">
    <cfRule type="cellIs" dxfId="347" priority="259" operator="equal">
      <formula>"C"</formula>
    </cfRule>
  </conditionalFormatting>
  <conditionalFormatting sqref="AZ20:BB20">
    <cfRule type="cellIs" dxfId="346" priority="260" operator="between">
      <formula>3</formula>
      <formula>16</formula>
    </cfRule>
  </conditionalFormatting>
  <conditionalFormatting sqref="BF20:BH20">
    <cfRule type="cellIs" dxfId="345" priority="261" operator="equal">
      <formula>"C"</formula>
    </cfRule>
  </conditionalFormatting>
  <conditionalFormatting sqref="BF20:BH20">
    <cfRule type="cellIs" dxfId="344" priority="262" operator="between">
      <formula>3</formula>
      <formula>16</formula>
    </cfRule>
  </conditionalFormatting>
  <conditionalFormatting sqref="BL20:BN20">
    <cfRule type="cellIs" dxfId="343" priority="263" operator="equal">
      <formula>"C"</formula>
    </cfRule>
  </conditionalFormatting>
  <conditionalFormatting sqref="BL20:BN20">
    <cfRule type="cellIs" dxfId="342" priority="264" operator="between">
      <formula>3</formula>
      <formula>16</formula>
    </cfRule>
  </conditionalFormatting>
  <conditionalFormatting sqref="AZ22:BB22">
    <cfRule type="cellIs" dxfId="341" priority="265" operator="between">
      <formula>3</formula>
      <formula>16</formula>
    </cfRule>
  </conditionalFormatting>
  <conditionalFormatting sqref="BF22:BH22">
    <cfRule type="cellIs" dxfId="340" priority="266" operator="between">
      <formula>3</formula>
      <formula>16</formula>
    </cfRule>
  </conditionalFormatting>
  <conditionalFormatting sqref="BL22:BN22">
    <cfRule type="cellIs" dxfId="339" priority="267" operator="between">
      <formula>3</formula>
      <formula>16</formula>
    </cfRule>
  </conditionalFormatting>
  <conditionalFormatting sqref="AZ24:BB24">
    <cfRule type="cellIs" dxfId="338" priority="268" operator="between">
      <formula>3</formula>
      <formula>16</formula>
    </cfRule>
  </conditionalFormatting>
  <conditionalFormatting sqref="BF24:BH24">
    <cfRule type="cellIs" dxfId="337" priority="269" operator="between">
      <formula>3</formula>
      <formula>16</formula>
    </cfRule>
  </conditionalFormatting>
  <conditionalFormatting sqref="BL24:BN24">
    <cfRule type="cellIs" dxfId="336" priority="270" operator="between">
      <formula>3</formula>
      <formula>16</formula>
    </cfRule>
  </conditionalFormatting>
  <conditionalFormatting sqref="AZ26:BB26">
    <cfRule type="cellIs" dxfId="335" priority="271" operator="between">
      <formula>3</formula>
      <formula>16</formula>
    </cfRule>
  </conditionalFormatting>
  <conditionalFormatting sqref="BF26:BH26">
    <cfRule type="cellIs" dxfId="334" priority="272" operator="between">
      <formula>3</formula>
      <formula>16</formula>
    </cfRule>
  </conditionalFormatting>
  <conditionalFormatting sqref="BL26:BN26">
    <cfRule type="cellIs" dxfId="333" priority="273" operator="between">
      <formula>3</formula>
      <formula>16</formula>
    </cfRule>
  </conditionalFormatting>
  <conditionalFormatting sqref="AB129:AD129">
    <cfRule type="cellIs" dxfId="332" priority="274" operator="between">
      <formula>3</formula>
      <formula>30</formula>
    </cfRule>
  </conditionalFormatting>
  <conditionalFormatting sqref="AB131:AD131">
    <cfRule type="cellIs" dxfId="331" priority="275" operator="between">
      <formula>3</formula>
      <formula>30</formula>
    </cfRule>
  </conditionalFormatting>
  <conditionalFormatting sqref="V129:X129">
    <cfRule type="cellIs" dxfId="330" priority="276" operator="between">
      <formula>3</formula>
      <formula>30</formula>
    </cfRule>
  </conditionalFormatting>
  <conditionalFormatting sqref="V131:X131">
    <cfRule type="cellIs" dxfId="329" priority="277" operator="between">
      <formula>3</formula>
      <formula>30</formula>
    </cfRule>
  </conditionalFormatting>
  <conditionalFormatting sqref="AB99:AD99">
    <cfRule type="cellIs" dxfId="328" priority="278" operator="between">
      <formula>3</formula>
      <formula>30</formula>
    </cfRule>
  </conditionalFormatting>
  <conditionalFormatting sqref="AB107:AD107">
    <cfRule type="cellIs" dxfId="327" priority="279" operator="between">
      <formula>3</formula>
      <formula>30</formula>
    </cfRule>
  </conditionalFormatting>
  <conditionalFormatting sqref="AB111:AD111">
    <cfRule type="cellIs" dxfId="326" priority="280" operator="between">
      <formula>3</formula>
      <formula>30</formula>
    </cfRule>
  </conditionalFormatting>
  <conditionalFormatting sqref="AB115:AD115">
    <cfRule type="cellIs" dxfId="325" priority="281" operator="between">
      <formula>3</formula>
      <formula>30</formula>
    </cfRule>
  </conditionalFormatting>
  <conditionalFormatting sqref="AR148:AT148">
    <cfRule type="containsText" dxfId="324" priority="282" operator="containsText" text="No">
      <formula>NOT(ISERROR(SEARCH(("No"),(AR148))))</formula>
    </cfRule>
  </conditionalFormatting>
  <conditionalFormatting sqref="AR148:AT148">
    <cfRule type="containsText" dxfId="323" priority="283" operator="containsText" text="Yes">
      <formula>NOT(ISERROR(SEARCH(("Yes"),(AR148))))</formula>
    </cfRule>
  </conditionalFormatting>
  <conditionalFormatting sqref="AX148:AZ148">
    <cfRule type="containsText" dxfId="322" priority="284" operator="containsText" text="No">
      <formula>NOT(ISERROR(SEARCH(("No"),(AX148))))</formula>
    </cfRule>
  </conditionalFormatting>
  <conditionalFormatting sqref="AX148:AZ148">
    <cfRule type="containsText" dxfId="321" priority="285" operator="containsText" text="Yes">
      <formula>NOT(ISERROR(SEARCH(("Yes"),(AX148))))</formula>
    </cfRule>
  </conditionalFormatting>
  <conditionalFormatting sqref="BD148:BF148">
    <cfRule type="containsText" dxfId="320" priority="286" operator="containsText" text="No">
      <formula>NOT(ISERROR(SEARCH(("No"),(BD148))))</formula>
    </cfRule>
  </conditionalFormatting>
  <conditionalFormatting sqref="BD148:BF148">
    <cfRule type="containsText" dxfId="319" priority="287" operator="containsText" text="Yes">
      <formula>NOT(ISERROR(SEARCH(("Yes"),(BD148))))</formula>
    </cfRule>
  </conditionalFormatting>
  <conditionalFormatting sqref="BJ148:BL148">
    <cfRule type="containsText" dxfId="318" priority="288" operator="containsText" text="No">
      <formula>NOT(ISERROR(SEARCH(("No"),(BJ148))))</formula>
    </cfRule>
  </conditionalFormatting>
  <conditionalFormatting sqref="BJ148:BL148">
    <cfRule type="containsText" dxfId="317" priority="289" operator="containsText" text="Yes">
      <formula>NOT(ISERROR(SEARCH(("Yes"),(BJ148))))</formula>
    </cfRule>
  </conditionalFormatting>
  <conditionalFormatting sqref="AL149:AN149">
    <cfRule type="containsText" dxfId="316" priority="290" operator="containsText" text="No">
      <formula>NOT(ISERROR(SEARCH(("No"),(AL149))))</formula>
    </cfRule>
  </conditionalFormatting>
  <conditionalFormatting sqref="AL149:AN149">
    <cfRule type="containsText" dxfId="315" priority="291" operator="containsText" text="Yes">
      <formula>NOT(ISERROR(SEARCH(("Yes"),(AL149))))</formula>
    </cfRule>
  </conditionalFormatting>
  <conditionalFormatting sqref="AR149:AT149">
    <cfRule type="containsText" dxfId="314" priority="292" operator="containsText" text="No">
      <formula>NOT(ISERROR(SEARCH(("No"),(AR149))))</formula>
    </cfRule>
  </conditionalFormatting>
  <conditionalFormatting sqref="AR149:AT149">
    <cfRule type="containsText" dxfId="313" priority="293" operator="containsText" text="Yes">
      <formula>NOT(ISERROR(SEARCH(("Yes"),(AR149))))</formula>
    </cfRule>
  </conditionalFormatting>
  <conditionalFormatting sqref="AX149:AZ149">
    <cfRule type="containsText" dxfId="312" priority="294" operator="containsText" text="No">
      <formula>NOT(ISERROR(SEARCH(("No"),(AX149))))</formula>
    </cfRule>
  </conditionalFormatting>
  <conditionalFormatting sqref="AX149:AZ149">
    <cfRule type="containsText" dxfId="311" priority="295" operator="containsText" text="Yes">
      <formula>NOT(ISERROR(SEARCH(("Yes"),(AX149))))</formula>
    </cfRule>
  </conditionalFormatting>
  <conditionalFormatting sqref="AB30:AD30">
    <cfRule type="cellIs" dxfId="310" priority="296" operator="between">
      <formula>3</formula>
      <formula>16</formula>
    </cfRule>
  </conditionalFormatting>
  <conditionalFormatting sqref="AB32:AD32">
    <cfRule type="cellIs" dxfId="309" priority="297" operator="equal">
      <formula>"HUM"</formula>
    </cfRule>
  </conditionalFormatting>
  <conditionalFormatting sqref="AB34:AD34">
    <cfRule type="cellIs" dxfId="308" priority="298" operator="between">
      <formula>3</formula>
      <formula>16</formula>
    </cfRule>
  </conditionalFormatting>
  <conditionalFormatting sqref="AB55:AD55">
    <cfRule type="cellIs" dxfId="307" priority="299" operator="between">
      <formula>3</formula>
      <formula>30</formula>
    </cfRule>
  </conditionalFormatting>
  <conditionalFormatting sqref="AB69:AD69">
    <cfRule type="cellIs" dxfId="306" priority="300" operator="between">
      <formula>3</formula>
      <formula>16</formula>
    </cfRule>
  </conditionalFormatting>
  <conditionalFormatting sqref="AB71:AD71">
    <cfRule type="cellIs" dxfId="305" priority="301" operator="between">
      <formula>3</formula>
      <formula>30</formula>
    </cfRule>
  </conditionalFormatting>
  <conditionalFormatting sqref="AB73:AD73">
    <cfRule type="cellIs" dxfId="304" priority="302" operator="between">
      <formula>3</formula>
      <formula>30</formula>
    </cfRule>
  </conditionalFormatting>
  <conditionalFormatting sqref="AB75:AD75">
    <cfRule type="cellIs" dxfId="303" priority="303" operator="between">
      <formula>3</formula>
      <formula>30</formula>
    </cfRule>
  </conditionalFormatting>
  <conditionalFormatting sqref="V32:X32">
    <cfRule type="cellIs" dxfId="302" priority="304" operator="equal">
      <formula>"HUM"</formula>
    </cfRule>
  </conditionalFormatting>
  <conditionalFormatting sqref="V34:X34">
    <cfRule type="cellIs" dxfId="301" priority="305" operator="equal">
      <formula>"C"</formula>
    </cfRule>
  </conditionalFormatting>
  <conditionalFormatting sqref="V34:X34">
    <cfRule type="cellIs" dxfId="300" priority="306" operator="between">
      <formula>3</formula>
      <formula>30</formula>
    </cfRule>
  </conditionalFormatting>
  <conditionalFormatting sqref="V69:X69">
    <cfRule type="cellIs" dxfId="299" priority="307" operator="between">
      <formula>3</formula>
      <formula>30</formula>
    </cfRule>
  </conditionalFormatting>
  <conditionalFormatting sqref="V71:X71">
    <cfRule type="cellIs" dxfId="298" priority="308" operator="between">
      <formula>3</formula>
      <formula>30</formula>
    </cfRule>
  </conditionalFormatting>
  <conditionalFormatting sqref="AH34:AJ34">
    <cfRule type="cellIs" dxfId="297" priority="309" operator="between">
      <formula>3</formula>
      <formula>16</formula>
    </cfRule>
  </conditionalFormatting>
  <conditionalFormatting sqref="AH99:AJ99">
    <cfRule type="cellIs" dxfId="296" priority="310" operator="between">
      <formula>3</formula>
      <formula>16</formula>
    </cfRule>
  </conditionalFormatting>
  <conditionalFormatting sqref="AH107:AJ107">
    <cfRule type="cellIs" dxfId="295" priority="311" operator="between">
      <formula>3</formula>
      <formula>16</formula>
    </cfRule>
  </conditionalFormatting>
  <conditionalFormatting sqref="AN34:AP34">
    <cfRule type="cellIs" dxfId="294" priority="312" operator="between">
      <formula>3</formula>
      <formula>16</formula>
    </cfRule>
  </conditionalFormatting>
  <conditionalFormatting sqref="AN47:AP47">
    <cfRule type="cellIs" dxfId="293" priority="313" operator="between">
      <formula>3</formula>
      <formula>16</formula>
    </cfRule>
  </conditionalFormatting>
  <conditionalFormatting sqref="AT34:AV34">
    <cfRule type="cellIs" dxfId="292" priority="314" operator="between">
      <formula>3</formula>
      <formula>16</formula>
    </cfRule>
  </conditionalFormatting>
  <conditionalFormatting sqref="AT57:AV57">
    <cfRule type="cellIs" dxfId="291" priority="315" operator="between">
      <formula>3</formula>
      <formula>16</formula>
    </cfRule>
  </conditionalFormatting>
  <conditionalFormatting sqref="D24:O24">
    <cfRule type="cellIs" dxfId="290" priority="316" operator="equal">
      <formula>"NON-CRITICAL"</formula>
    </cfRule>
  </conditionalFormatting>
  <conditionalFormatting sqref="D24:O24">
    <cfRule type="cellIs" dxfId="289" priority="317" operator="equal">
      <formula>"CRITICAL"</formula>
    </cfRule>
  </conditionalFormatting>
  <conditionalFormatting sqref="AO148:AQ148">
    <cfRule type="cellIs" dxfId="288" priority="318" operator="equal">
      <formula>"NO"</formula>
    </cfRule>
  </conditionalFormatting>
  <conditionalFormatting sqref="AU148:AW148">
    <cfRule type="cellIs" dxfId="287" priority="319" operator="equal">
      <formula>"NO"</formula>
    </cfRule>
  </conditionalFormatting>
  <conditionalFormatting sqref="BA148:BC148">
    <cfRule type="cellIs" dxfId="286" priority="320" operator="equal">
      <formula>"NO"</formula>
    </cfRule>
  </conditionalFormatting>
  <conditionalFormatting sqref="BG148:BI148">
    <cfRule type="cellIs" dxfId="285" priority="321" operator="equal">
      <formula>"NO"</formula>
    </cfRule>
  </conditionalFormatting>
  <conditionalFormatting sqref="BM148:BO148">
    <cfRule type="cellIs" dxfId="284" priority="322" operator="equal">
      <formula>"NO"</formula>
    </cfRule>
  </conditionalFormatting>
  <conditionalFormatting sqref="AO149:AQ149">
    <cfRule type="cellIs" dxfId="283" priority="323" operator="equal">
      <formula>"NO"</formula>
    </cfRule>
  </conditionalFormatting>
  <conditionalFormatting sqref="AU149:AW149">
    <cfRule type="cellIs" dxfId="282" priority="324" operator="equal">
      <formula>"NO"</formula>
    </cfRule>
  </conditionalFormatting>
  <conditionalFormatting sqref="BA149:BC149">
    <cfRule type="cellIs" dxfId="281" priority="325" operator="equal">
      <formula>"NO"</formula>
    </cfRule>
  </conditionalFormatting>
  <conditionalFormatting sqref="V53:X53">
    <cfRule type="cellIs" dxfId="280" priority="326" operator="between">
      <formula>3</formula>
      <formula>30</formula>
    </cfRule>
  </conditionalFormatting>
  <conditionalFormatting sqref="AZ22:BB22 BF22:BH22 BL22:BN22">
    <cfRule type="cellIs" dxfId="279" priority="327" operator="equal">
      <formula>"C"</formula>
    </cfRule>
  </conditionalFormatting>
  <conditionalFormatting sqref="AZ24:BB24 BF24:BH24 BL24:BN24">
    <cfRule type="cellIs" dxfId="278" priority="328" operator="equal">
      <formula>"C"</formula>
    </cfRule>
  </conditionalFormatting>
  <conditionalFormatting sqref="AZ26:BB26 BF26:BH26 BL26:BN26">
    <cfRule type="cellIs" dxfId="277" priority="329" operator="equal">
      <formula>"C"</formula>
    </cfRule>
  </conditionalFormatting>
  <conditionalFormatting sqref="AZ28:BB28 BF28:BH28 BL28:BN28">
    <cfRule type="cellIs" dxfId="276" priority="330" operator="equal">
      <formula>"C"</formula>
    </cfRule>
  </conditionalFormatting>
  <conditionalFormatting sqref="AB30:AD30 AZ30:BB30 BF30:BH30 BL30:BN30">
    <cfRule type="cellIs" dxfId="275" priority="331" operator="equal">
      <formula>"C"</formula>
    </cfRule>
  </conditionalFormatting>
  <conditionalFormatting sqref="AB34:AD34 AH34:AJ34 AN34:AP34 AT34:AV34 AZ34:BB34 BF34:BH34 BL34:BN34">
    <cfRule type="cellIs" dxfId="274" priority="332" operator="equal">
      <formula>"C"</formula>
    </cfRule>
  </conditionalFormatting>
  <conditionalFormatting sqref="V32:X32 AB32:AD32 AH32:AJ32 AT32:AV32 AZ32:BB32 BF32:BH32 BL32:BN32">
    <cfRule type="cellIs" dxfId="273" priority="333" operator="equal">
      <formula>"C"</formula>
    </cfRule>
  </conditionalFormatting>
  <conditionalFormatting sqref="V45:X45 AB45:AD45 AH45:AJ45 AN45:AP45 AT45:AV45 AZ45:BB45 BF45:BH45 BL45:BN45">
    <cfRule type="cellIs" dxfId="272" priority="334" operator="equal">
      <formula>"C"</formula>
    </cfRule>
  </conditionalFormatting>
  <conditionalFormatting sqref="V47:X47 AB47:AD47 AH47:AJ47 AN47:AP47 AT47:AV47 AZ47:BB47 BF47:BH47 BL47:BN47">
    <cfRule type="cellIs" dxfId="271" priority="335" operator="equal">
      <formula>"C"</formula>
    </cfRule>
  </conditionalFormatting>
  <conditionalFormatting sqref="V49:X49 AB49:AD49 AH49:AJ49 AN49:AP49 AT49:AV49 AZ49:BB49 BF49:BH49 BL49:BN49">
    <cfRule type="cellIs" dxfId="270" priority="336" operator="equal">
      <formula>"C"</formula>
    </cfRule>
  </conditionalFormatting>
  <conditionalFormatting sqref="V51:X51 AB51:AD51 AH51:AJ51 AN51:AP51 AT51:AV51 AZ51:BB51 BF51:BH51 BL51:BN51">
    <cfRule type="cellIs" dxfId="269" priority="337" operator="equal">
      <formula>"C"</formula>
    </cfRule>
  </conditionalFormatting>
  <conditionalFormatting sqref="V53:X53 AH53:AJ53 AN53:AP53 AT53:AV53 AZ53:BB53 BF53:BH53 BL53:BN53">
    <cfRule type="cellIs" dxfId="268" priority="338" operator="equal">
      <formula>"C"</formula>
    </cfRule>
  </conditionalFormatting>
  <conditionalFormatting sqref="V55:X55 AB55:AD55 AH55:AJ55 AN55:AP55 AT55:AV55 AZ55:BB55 BF55:BH55 BL55:BN55">
    <cfRule type="cellIs" dxfId="267" priority="339" operator="equal">
      <formula>"C"</formula>
    </cfRule>
  </conditionalFormatting>
  <conditionalFormatting sqref="AT57:AV57">
    <cfRule type="cellIs" dxfId="266" priority="340" operator="equal">
      <formula>"C"</formula>
    </cfRule>
  </conditionalFormatting>
  <conditionalFormatting sqref="AH65:AJ65 AN65:AP65 AT65:AV65 AZ65:BB65 BF65:BH65 BL65:BN65">
    <cfRule type="cellIs" dxfId="265" priority="341" operator="equal">
      <formula>"C"</formula>
    </cfRule>
  </conditionalFormatting>
  <conditionalFormatting sqref="V69:X69 AB69:AD69 AH69:AJ69 AN69:AP69 AT69:AV69 AZ69:BB69 BF69:BH69 BL69:BN69">
    <cfRule type="cellIs" dxfId="264" priority="342" operator="equal">
      <formula>"C"</formula>
    </cfRule>
  </conditionalFormatting>
  <conditionalFormatting sqref="V71:X71 AB71:AD71 AH71:AJ71 AN71:AP71 AT71:AV71 AZ71:BB71 BF71:BH71 BL71:BN71">
    <cfRule type="cellIs" dxfId="263" priority="343" operator="equal">
      <formula>"C"</formula>
    </cfRule>
  </conditionalFormatting>
  <conditionalFormatting sqref="V73:X73 AB73:AD73 AH73:AJ73 AN73:AP73 AT73:AV73 AZ73:BB73 BF73:BH73 BL73:BN73">
    <cfRule type="cellIs" dxfId="262" priority="344" operator="equal">
      <formula>"C"</formula>
    </cfRule>
  </conditionalFormatting>
  <conditionalFormatting sqref="V75:X75 AB75:AD75 AH75:AJ75 AN75:AP75 AT75:AV75 AZ75:BB75 BF75:BH75 BL75:BN75">
    <cfRule type="cellIs" dxfId="261" priority="345" operator="equal">
      <formula>"C"</formula>
    </cfRule>
  </conditionalFormatting>
  <conditionalFormatting sqref="V77:X77 AB77:AD77 AH77:AJ77 AN77:AP77 AT77:AV77 AZ77:BB77 BF77:BH77 BL77:BN77">
    <cfRule type="cellIs" dxfId="260" priority="346" operator="equal">
      <formula>"C"</formula>
    </cfRule>
  </conditionalFormatting>
  <conditionalFormatting sqref="V79:X79 AB79:AD79 AH79:AJ79 AN79:AP79 AT79:AV79 AZ79:BB79 BF79:BH79 BL79:BN79">
    <cfRule type="cellIs" dxfId="259" priority="347" operator="equal">
      <formula>"C"</formula>
    </cfRule>
  </conditionalFormatting>
  <conditionalFormatting sqref="V87:X87 AB87:AD87 AH87:AJ87 AN87:AP87 AT87:AV87 AZ87:BB87 BF87:BH87 BL87:BN87">
    <cfRule type="cellIs" dxfId="258" priority="348" operator="equal">
      <formula>"C"</formula>
    </cfRule>
  </conditionalFormatting>
  <conditionalFormatting sqref="V89:X89 AB89:AD89 AH89:AJ89 AN89:AP89 AT89:AV89 AZ89:BB89 BF89:BH89 BL89:BN89">
    <cfRule type="cellIs" dxfId="257" priority="349" operator="equal">
      <formula>"C"</formula>
    </cfRule>
  </conditionalFormatting>
  <conditionalFormatting sqref="AH91:AJ91">
    <cfRule type="cellIs" dxfId="256" priority="350" operator="between">
      <formula>3</formula>
      <formula>16</formula>
    </cfRule>
  </conditionalFormatting>
  <conditionalFormatting sqref="AN91:AP91">
    <cfRule type="cellIs" dxfId="255" priority="351" operator="between">
      <formula>3</formula>
      <formula>16</formula>
    </cfRule>
  </conditionalFormatting>
  <conditionalFormatting sqref="AT91:AV91">
    <cfRule type="cellIs" dxfId="254" priority="352" operator="between">
      <formula>3</formula>
      <formula>16</formula>
    </cfRule>
  </conditionalFormatting>
  <conditionalFormatting sqref="AZ91:BB91">
    <cfRule type="cellIs" dxfId="253" priority="353" operator="between">
      <formula>3</formula>
      <formula>16</formula>
    </cfRule>
  </conditionalFormatting>
  <conditionalFormatting sqref="BF91:BH91">
    <cfRule type="cellIs" dxfId="252" priority="354" operator="between">
      <formula>3</formula>
      <formula>16</formula>
    </cfRule>
  </conditionalFormatting>
  <conditionalFormatting sqref="BL91:BN91">
    <cfRule type="cellIs" dxfId="251" priority="355" operator="between">
      <formula>3</formula>
      <formula>16</formula>
    </cfRule>
  </conditionalFormatting>
  <conditionalFormatting sqref="V91:X91 AB91:AD91 AH91:AJ91 AN91:AP91 AT91:AV91 AZ91:BB91 BF91:BH91 BL91:BN91">
    <cfRule type="cellIs" dxfId="250" priority="356" operator="equal">
      <formula>"C"</formula>
    </cfRule>
  </conditionalFormatting>
  <conditionalFormatting sqref="V93:X93 AB93:AD93 AH93:AJ93 AN93:AP93 AT93:AV93 AZ93:BB93 BF93:BH93 BL93:BN93">
    <cfRule type="cellIs" dxfId="249" priority="357" operator="equal">
      <formula>"C"</formula>
    </cfRule>
  </conditionalFormatting>
  <conditionalFormatting sqref="V95:X95 AB95:AD95 AH95:AJ95 AN95:AP95 AT95:AV95 AZ95:BB95 BF95:BH95 BL95:BN95">
    <cfRule type="cellIs" dxfId="248" priority="358" operator="equal">
      <formula>"C"</formula>
    </cfRule>
  </conditionalFormatting>
  <conditionalFormatting sqref="V97:X97 AB97:AD97 AH97:AJ97 AN97:AP97 AT97:AV97 AZ97:BB97 BF97:BH97 BL97:BN97">
    <cfRule type="cellIs" dxfId="247" priority="359" operator="equal">
      <formula>"C"</formula>
    </cfRule>
  </conditionalFormatting>
  <conditionalFormatting sqref="V99:X99 AB99:AD99 AH99:AJ99 AN99:AP99 AT99:AV99 AZ99:BB99 BF99:BH99 BL99:BN99">
    <cfRule type="cellIs" dxfId="246" priority="360" operator="equal">
      <formula>"C"</formula>
    </cfRule>
  </conditionalFormatting>
  <conditionalFormatting sqref="V107:X107 AB107:AD107 AH107:AJ107 AN107:AP107 AT107:AV107 AZ107:BB107 BF107:BH107 BL107:BN107">
    <cfRule type="cellIs" dxfId="245" priority="361" operator="equal">
      <formula>"C"</formula>
    </cfRule>
  </conditionalFormatting>
  <conditionalFormatting sqref="V109:X109 AB109:AD109 AH109:AJ109 AN109:AP109 AT109:AV109 AZ109:BB109 BF109:BH109 BL109:BN109">
    <cfRule type="cellIs" dxfId="244" priority="362" operator="equal">
      <formula>"C"</formula>
    </cfRule>
  </conditionalFormatting>
  <conditionalFormatting sqref="V111:X111 AB111:AD111 AH111:AJ111 AN111:AP111 AT111:AV111 AZ111:BB111 BF111:BH111 BL111:BN111">
    <cfRule type="cellIs" dxfId="243" priority="363" operator="equal">
      <formula>"C"</formula>
    </cfRule>
  </conditionalFormatting>
  <conditionalFormatting sqref="V115:X115 AB115:AD115 AH115:AJ115 AN115:AP115 AT115:AV115 AZ115:BB115 BF115:BH115 BL115:BN115">
    <cfRule type="cellIs" dxfId="242" priority="364" operator="equal">
      <formula>"C"</formula>
    </cfRule>
  </conditionalFormatting>
  <conditionalFormatting sqref="V117:X117 AB117:AD117 AH117:AJ117 AN117:AP117 AT117:AV117 AZ117:BB117 BF117:BH117 BL117:BN117">
    <cfRule type="cellIs" dxfId="241" priority="365" operator="equal">
      <formula>"C"</formula>
    </cfRule>
  </conditionalFormatting>
  <conditionalFormatting sqref="V127:X127 AB127:AD127 AH127:AJ127 AN127:AP127 AT127:AV127 AZ127:BB127 BF127:BH127 BL127:BN127">
    <cfRule type="cellIs" dxfId="240" priority="366" operator="equal">
      <formula>"C"</formula>
    </cfRule>
  </conditionalFormatting>
  <conditionalFormatting sqref="V129:X129 AB129:AD129 AH129:AJ129 AN129:AP129 AT129:AV129 AZ129:BB129 BF129:BH129 BL129:BN129">
    <cfRule type="cellIs" dxfId="239" priority="367" operator="equal">
      <formula>"C"</formula>
    </cfRule>
  </conditionalFormatting>
  <conditionalFormatting sqref="V131:X131 AB131:AD131 AH131:AJ131 AN131:AP131 AT131:AV131 AZ131:BB131 BF131:BH131 BL131:BN131">
    <cfRule type="cellIs" dxfId="238" priority="368" operator="equal">
      <formula>"C"</formula>
    </cfRule>
  </conditionalFormatting>
  <conditionalFormatting sqref="V113:X113">
    <cfRule type="cellIs" dxfId="237" priority="369" operator="between">
      <formula>3</formula>
      <formula>30</formula>
    </cfRule>
  </conditionalFormatting>
  <conditionalFormatting sqref="V113:X113">
    <cfRule type="cellIs" dxfId="236" priority="370" operator="equal">
      <formula>"C"</formula>
    </cfRule>
  </conditionalFormatting>
  <conditionalFormatting sqref="AB113:AD113">
    <cfRule type="cellIs" dxfId="235" priority="371" operator="between">
      <formula>3</formula>
      <formula>30</formula>
    </cfRule>
  </conditionalFormatting>
  <conditionalFormatting sqref="AB113:AD113">
    <cfRule type="cellIs" dxfId="234" priority="372" operator="equal">
      <formula>"C"</formula>
    </cfRule>
  </conditionalFormatting>
  <conditionalFormatting sqref="AH113:AJ113">
    <cfRule type="cellIs" dxfId="233" priority="373" operator="between">
      <formula>3</formula>
      <formula>16</formula>
    </cfRule>
  </conditionalFormatting>
  <conditionalFormatting sqref="AH113:AJ113">
    <cfRule type="cellIs" dxfId="232" priority="374" operator="equal">
      <formula>"C"</formula>
    </cfRule>
  </conditionalFormatting>
  <conditionalFormatting sqref="AN113:AP113">
    <cfRule type="cellIs" dxfId="231" priority="375" operator="between">
      <formula>3</formula>
      <formula>16</formula>
    </cfRule>
  </conditionalFormatting>
  <conditionalFormatting sqref="AN113:AP113">
    <cfRule type="cellIs" dxfId="230" priority="376" operator="equal">
      <formula>"C"</formula>
    </cfRule>
  </conditionalFormatting>
  <conditionalFormatting sqref="AT113:AV113">
    <cfRule type="cellIs" dxfId="229" priority="377" operator="between">
      <formula>3</formula>
      <formula>16</formula>
    </cfRule>
  </conditionalFormatting>
  <conditionalFormatting sqref="AT113:AV113">
    <cfRule type="cellIs" dxfId="228" priority="378" operator="equal">
      <formula>"C"</formula>
    </cfRule>
  </conditionalFormatting>
  <conditionalFormatting sqref="AZ113:BB113">
    <cfRule type="cellIs" dxfId="227" priority="379" operator="between">
      <formula>3</formula>
      <formula>16</formula>
    </cfRule>
  </conditionalFormatting>
  <conditionalFormatting sqref="AZ113:BB113">
    <cfRule type="cellIs" dxfId="226" priority="380" operator="equal">
      <formula>"C"</formula>
    </cfRule>
  </conditionalFormatting>
  <conditionalFormatting sqref="BF113:BH113">
    <cfRule type="cellIs" dxfId="225" priority="381" operator="between">
      <formula>3</formula>
      <formula>16</formula>
    </cfRule>
  </conditionalFormatting>
  <conditionalFormatting sqref="BF113:BH113">
    <cfRule type="cellIs" dxfId="224" priority="382" operator="equal">
      <formula>"C"</formula>
    </cfRule>
  </conditionalFormatting>
  <conditionalFormatting sqref="BL113">
    <cfRule type="cellIs" dxfId="223" priority="383" operator="between">
      <formula>3</formula>
      <formula>16</formula>
    </cfRule>
  </conditionalFormatting>
  <conditionalFormatting sqref="BL113:BN113">
    <cfRule type="cellIs" dxfId="222" priority="384" operator="equal">
      <formula>"C"</formula>
    </cfRule>
  </conditionalFormatting>
  <conditionalFormatting sqref="V67:X67">
    <cfRule type="cellIs" dxfId="221" priority="385" operator="between">
      <formula>3</formula>
      <formula>30</formula>
    </cfRule>
  </conditionalFormatting>
  <conditionalFormatting sqref="V67:X67">
    <cfRule type="cellIs" dxfId="220" priority="386" operator="equal">
      <formula>"C"</formula>
    </cfRule>
  </conditionalFormatting>
  <conditionalFormatting sqref="V20:X20">
    <cfRule type="cellIs" dxfId="219" priority="387" operator="between">
      <formula>3</formula>
      <formula>25</formula>
    </cfRule>
  </conditionalFormatting>
  <conditionalFormatting sqref="V20:X20">
    <cfRule type="cellIs" dxfId="218" priority="388" operator="equal">
      <formula>"C"</formula>
    </cfRule>
  </conditionalFormatting>
  <conditionalFormatting sqref="V22:X22">
    <cfRule type="cellIs" dxfId="217" priority="389" operator="between">
      <formula>3</formula>
      <formula>25</formula>
    </cfRule>
  </conditionalFormatting>
  <conditionalFormatting sqref="V22:X22">
    <cfRule type="cellIs" dxfId="216" priority="390" operator="equal">
      <formula>"C"</formula>
    </cfRule>
  </conditionalFormatting>
  <conditionalFormatting sqref="V24:X24">
    <cfRule type="cellIs" dxfId="215" priority="391" operator="between">
      <formula>3</formula>
      <formula>25</formula>
    </cfRule>
  </conditionalFormatting>
  <conditionalFormatting sqref="V24:X24">
    <cfRule type="cellIs" dxfId="214" priority="392" operator="equal">
      <formula>"C"</formula>
    </cfRule>
  </conditionalFormatting>
  <conditionalFormatting sqref="V26:X26">
    <cfRule type="cellIs" dxfId="213" priority="393" operator="between">
      <formula>3</formula>
      <formula>25</formula>
    </cfRule>
  </conditionalFormatting>
  <conditionalFormatting sqref="V26:X26">
    <cfRule type="cellIs" dxfId="212" priority="394" operator="equal">
      <formula>"C"</formula>
    </cfRule>
  </conditionalFormatting>
  <conditionalFormatting sqref="V28:X28">
    <cfRule type="cellIs" dxfId="211" priority="395" operator="between">
      <formula>3</formula>
      <formula>25</formula>
    </cfRule>
  </conditionalFormatting>
  <conditionalFormatting sqref="V28:X28">
    <cfRule type="cellIs" dxfId="210" priority="396" operator="equal">
      <formula>"C"</formula>
    </cfRule>
  </conditionalFormatting>
  <conditionalFormatting sqref="V30:X30">
    <cfRule type="cellIs" dxfId="209" priority="397" operator="between">
      <formula>3</formula>
      <formula>25</formula>
    </cfRule>
  </conditionalFormatting>
  <conditionalFormatting sqref="V30:X30">
    <cfRule type="cellIs" dxfId="208" priority="398" operator="equal">
      <formula>"C"</formula>
    </cfRule>
  </conditionalFormatting>
  <conditionalFormatting sqref="AB20:AD20">
    <cfRule type="cellIs" dxfId="207" priority="399" operator="between">
      <formula>3</formula>
      <formula>30</formula>
    </cfRule>
  </conditionalFormatting>
  <conditionalFormatting sqref="AB20:AD20">
    <cfRule type="cellIs" dxfId="206" priority="400" operator="equal">
      <formula>"C"</formula>
    </cfRule>
  </conditionalFormatting>
  <conditionalFormatting sqref="AB22:AD22">
    <cfRule type="cellIs" dxfId="205" priority="401" operator="between">
      <formula>3</formula>
      <formula>16</formula>
    </cfRule>
  </conditionalFormatting>
  <conditionalFormatting sqref="AB22:AD22">
    <cfRule type="cellIs" dxfId="204" priority="402" operator="equal">
      <formula>"C"</formula>
    </cfRule>
  </conditionalFormatting>
  <conditionalFormatting sqref="AB24:AD24">
    <cfRule type="cellIs" dxfId="203" priority="403" operator="between">
      <formula>3</formula>
      <formula>16</formula>
    </cfRule>
  </conditionalFormatting>
  <conditionalFormatting sqref="AB24:AD24">
    <cfRule type="cellIs" dxfId="202" priority="404" operator="equal">
      <formula>"C"</formula>
    </cfRule>
  </conditionalFormatting>
  <conditionalFormatting sqref="AB26:AD26">
    <cfRule type="cellIs" dxfId="201" priority="405" operator="between">
      <formula>3</formula>
      <formula>16</formula>
    </cfRule>
  </conditionalFormatting>
  <conditionalFormatting sqref="AB26:AD26">
    <cfRule type="cellIs" dxfId="200" priority="406" operator="equal">
      <formula>"C"</formula>
    </cfRule>
  </conditionalFormatting>
  <conditionalFormatting sqref="AB28:AD28">
    <cfRule type="cellIs" dxfId="199" priority="407" operator="between">
      <formula>3</formula>
      <formula>16</formula>
    </cfRule>
  </conditionalFormatting>
  <conditionalFormatting sqref="AB28:AD28">
    <cfRule type="cellIs" dxfId="198" priority="408" operator="equal">
      <formula>"C"</formula>
    </cfRule>
  </conditionalFormatting>
  <conditionalFormatting sqref="AB53:AD53">
    <cfRule type="cellIs" dxfId="197" priority="409" operator="between">
      <formula>3</formula>
      <formula>30</formula>
    </cfRule>
  </conditionalFormatting>
  <conditionalFormatting sqref="AB53:AD53">
    <cfRule type="cellIs" dxfId="196" priority="410" operator="equal">
      <formula>"C"</formula>
    </cfRule>
  </conditionalFormatting>
  <conditionalFormatting sqref="AH20:AJ20">
    <cfRule type="cellIs" dxfId="195" priority="411" operator="between">
      <formula>3</formula>
      <formula>16</formula>
    </cfRule>
  </conditionalFormatting>
  <conditionalFormatting sqref="AH20:AJ20">
    <cfRule type="cellIs" dxfId="194" priority="412" operator="equal">
      <formula>"C"</formula>
    </cfRule>
  </conditionalFormatting>
  <conditionalFormatting sqref="AH22:AJ22">
    <cfRule type="cellIs" dxfId="193" priority="413" operator="between">
      <formula>3</formula>
      <formula>16</formula>
    </cfRule>
  </conditionalFormatting>
  <conditionalFormatting sqref="AH22:AJ22">
    <cfRule type="cellIs" dxfId="192" priority="414" operator="equal">
      <formula>"C"</formula>
    </cfRule>
  </conditionalFormatting>
  <conditionalFormatting sqref="AH24:AJ24">
    <cfRule type="cellIs" dxfId="191" priority="415" operator="between">
      <formula>3</formula>
      <formula>16</formula>
    </cfRule>
  </conditionalFormatting>
  <conditionalFormatting sqref="AH24:AJ24">
    <cfRule type="cellIs" dxfId="190" priority="416" operator="equal">
      <formula>"C"</formula>
    </cfRule>
  </conditionalFormatting>
  <conditionalFormatting sqref="AH26:AJ26">
    <cfRule type="cellIs" dxfId="189" priority="417" operator="between">
      <formula>3</formula>
      <formula>16</formula>
    </cfRule>
  </conditionalFormatting>
  <conditionalFormatting sqref="AH26:AJ26">
    <cfRule type="cellIs" dxfId="188" priority="418" operator="equal">
      <formula>"C"</formula>
    </cfRule>
  </conditionalFormatting>
  <conditionalFormatting sqref="AH28:AJ28">
    <cfRule type="cellIs" dxfId="187" priority="419" operator="between">
      <formula>3</formula>
      <formula>16</formula>
    </cfRule>
  </conditionalFormatting>
  <conditionalFormatting sqref="AH28:AJ28">
    <cfRule type="cellIs" dxfId="186" priority="420" operator="equal">
      <formula>"C"</formula>
    </cfRule>
  </conditionalFormatting>
  <conditionalFormatting sqref="AH30:AJ30">
    <cfRule type="cellIs" dxfId="185" priority="421" operator="between">
      <formula>3</formula>
      <formula>16</formula>
    </cfRule>
  </conditionalFormatting>
  <conditionalFormatting sqref="AH30:AJ30">
    <cfRule type="cellIs" dxfId="184" priority="422" operator="equal">
      <formula>"C"</formula>
    </cfRule>
  </conditionalFormatting>
  <conditionalFormatting sqref="AN20:AP20">
    <cfRule type="cellIs" dxfId="183" priority="423" operator="between">
      <formula>3</formula>
      <formula>16</formula>
    </cfRule>
  </conditionalFormatting>
  <conditionalFormatting sqref="AN20:AP20">
    <cfRule type="cellIs" dxfId="182" priority="424" operator="equal">
      <formula>"C"</formula>
    </cfRule>
  </conditionalFormatting>
  <conditionalFormatting sqref="AN22:AP22">
    <cfRule type="cellIs" dxfId="181" priority="425" operator="between">
      <formula>3</formula>
      <formula>16</formula>
    </cfRule>
  </conditionalFormatting>
  <conditionalFormatting sqref="AN22:AP22">
    <cfRule type="cellIs" dxfId="180" priority="426" operator="equal">
      <formula>"C"</formula>
    </cfRule>
  </conditionalFormatting>
  <conditionalFormatting sqref="AN24:AP24">
    <cfRule type="cellIs" dxfId="179" priority="427" operator="between">
      <formula>3</formula>
      <formula>16</formula>
    </cfRule>
  </conditionalFormatting>
  <conditionalFormatting sqref="AN24:AP24">
    <cfRule type="cellIs" dxfId="178" priority="428" operator="equal">
      <formula>"C"</formula>
    </cfRule>
  </conditionalFormatting>
  <conditionalFormatting sqref="AN26:AP26">
    <cfRule type="cellIs" dxfId="177" priority="429" operator="between">
      <formula>3</formula>
      <formula>16</formula>
    </cfRule>
  </conditionalFormatting>
  <conditionalFormatting sqref="AN26:AP26">
    <cfRule type="cellIs" dxfId="176" priority="430" operator="equal">
      <formula>"C"</formula>
    </cfRule>
  </conditionalFormatting>
  <conditionalFormatting sqref="AN28:AP28">
    <cfRule type="cellIs" dxfId="175" priority="431" operator="between">
      <formula>3</formula>
      <formula>16</formula>
    </cfRule>
  </conditionalFormatting>
  <conditionalFormatting sqref="AN28:AP28">
    <cfRule type="cellIs" dxfId="174" priority="432" operator="equal">
      <formula>"C"</formula>
    </cfRule>
  </conditionalFormatting>
  <conditionalFormatting sqref="AN30:AP30">
    <cfRule type="cellIs" dxfId="173" priority="433" operator="between">
      <formula>3</formula>
      <formula>16</formula>
    </cfRule>
  </conditionalFormatting>
  <conditionalFormatting sqref="AN30:AP30">
    <cfRule type="cellIs" dxfId="172" priority="434" operator="equal">
      <formula>"C"</formula>
    </cfRule>
  </conditionalFormatting>
  <conditionalFormatting sqref="AT20:AV20">
    <cfRule type="cellIs" dxfId="171" priority="435" operator="between">
      <formula>3</formula>
      <formula>16</formula>
    </cfRule>
  </conditionalFormatting>
  <conditionalFormatting sqref="AT20:AV20">
    <cfRule type="cellIs" dxfId="170" priority="436" operator="equal">
      <formula>"C"</formula>
    </cfRule>
  </conditionalFormatting>
  <conditionalFormatting sqref="AT22:AV22">
    <cfRule type="cellIs" dxfId="169" priority="437" operator="between">
      <formula>3</formula>
      <formula>16</formula>
    </cfRule>
  </conditionalFormatting>
  <conditionalFormatting sqref="AT22:AV22">
    <cfRule type="cellIs" dxfId="168" priority="438" operator="equal">
      <formula>"C"</formula>
    </cfRule>
  </conditionalFormatting>
  <conditionalFormatting sqref="AT24:AV24">
    <cfRule type="cellIs" dxfId="167" priority="439" operator="between">
      <formula>3</formula>
      <formula>16</formula>
    </cfRule>
  </conditionalFormatting>
  <conditionalFormatting sqref="AT24:AV24">
    <cfRule type="cellIs" dxfId="166" priority="440" operator="equal">
      <formula>"C"</formula>
    </cfRule>
  </conditionalFormatting>
  <conditionalFormatting sqref="AT26:AV26">
    <cfRule type="cellIs" dxfId="165" priority="441" operator="between">
      <formula>3</formula>
      <formula>16</formula>
    </cfRule>
  </conditionalFormatting>
  <conditionalFormatting sqref="AT26:AV26">
    <cfRule type="cellIs" dxfId="164" priority="442" operator="equal">
      <formula>"C"</formula>
    </cfRule>
  </conditionalFormatting>
  <conditionalFormatting sqref="AT28:AV28">
    <cfRule type="cellIs" dxfId="163" priority="443" operator="between">
      <formula>3</formula>
      <formula>16</formula>
    </cfRule>
  </conditionalFormatting>
  <conditionalFormatting sqref="AT28:AV28">
    <cfRule type="cellIs" dxfId="162" priority="444" operator="equal">
      <formula>"C"</formula>
    </cfRule>
  </conditionalFormatting>
  <conditionalFormatting sqref="AT30:AV30">
    <cfRule type="cellIs" dxfId="161" priority="445" operator="between">
      <formula>3</formula>
      <formula>16</formula>
    </cfRule>
  </conditionalFormatting>
  <conditionalFormatting sqref="AT30:AV30">
    <cfRule type="cellIs" dxfId="160" priority="446" operator="equal">
      <formula>"C"</formula>
    </cfRule>
  </conditionalFormatting>
  <conditionalFormatting sqref="AH67:AJ67">
    <cfRule type="cellIs" dxfId="159" priority="447" operator="between">
      <formula>3</formula>
      <formula>16</formula>
    </cfRule>
  </conditionalFormatting>
  <conditionalFormatting sqref="AH67:AJ67">
    <cfRule type="cellIs" dxfId="158" priority="448" operator="equal">
      <formula>"C"</formula>
    </cfRule>
  </conditionalFormatting>
  <conditionalFormatting sqref="AN67:AP67">
    <cfRule type="cellIs" dxfId="157" priority="449" operator="between">
      <formula>3</formula>
      <formula>16</formula>
    </cfRule>
  </conditionalFormatting>
  <conditionalFormatting sqref="AN67:AP67">
    <cfRule type="cellIs" dxfId="156" priority="450" operator="equal">
      <formula>"C"</formula>
    </cfRule>
  </conditionalFormatting>
  <conditionalFormatting sqref="AT67:AV67">
    <cfRule type="cellIs" dxfId="155" priority="451" operator="between">
      <formula>3</formula>
      <formula>16</formula>
    </cfRule>
  </conditionalFormatting>
  <conditionalFormatting sqref="AT67:AV67">
    <cfRule type="cellIs" dxfId="154" priority="452" operator="equal">
      <formula>"C"</formula>
    </cfRule>
  </conditionalFormatting>
  <conditionalFormatting sqref="AZ67:BB67">
    <cfRule type="cellIs" dxfId="153" priority="453" operator="between">
      <formula>3</formula>
      <formula>16</formula>
    </cfRule>
  </conditionalFormatting>
  <conditionalFormatting sqref="AZ67:BB67">
    <cfRule type="cellIs" dxfId="152" priority="454" operator="equal">
      <formula>"C"</formula>
    </cfRule>
  </conditionalFormatting>
  <conditionalFormatting sqref="BF67:BH67">
    <cfRule type="cellIs" dxfId="151" priority="455" operator="between">
      <formula>3</formula>
      <formula>16</formula>
    </cfRule>
  </conditionalFormatting>
  <conditionalFormatting sqref="BF67:BH67">
    <cfRule type="cellIs" dxfId="150" priority="456" operator="equal">
      <formula>"C"</formula>
    </cfRule>
  </conditionalFormatting>
  <conditionalFormatting sqref="AB67:AD67">
    <cfRule type="cellIs" dxfId="149" priority="457" operator="between">
      <formula>3</formula>
      <formula>16</formula>
    </cfRule>
  </conditionalFormatting>
  <conditionalFormatting sqref="AB67:AD67">
    <cfRule type="cellIs" dxfId="148" priority="458" operator="equal">
      <formula>"C"</formula>
    </cfRule>
  </conditionalFormatting>
  <conditionalFormatting sqref="BL67">
    <cfRule type="cellIs" dxfId="147" priority="459" operator="between">
      <formula>3</formula>
      <formula>16</formula>
    </cfRule>
  </conditionalFormatting>
  <conditionalFormatting sqref="BL67:BN67">
    <cfRule type="cellIs" dxfId="146" priority="460" operator="equal">
      <formula>"C"</formula>
    </cfRule>
  </conditionalFormatting>
  <conditionalFormatting sqref="V133:X133">
    <cfRule type="cellIs" dxfId="145" priority="461" operator="between">
      <formula>2</formula>
      <formula>30</formula>
    </cfRule>
  </conditionalFormatting>
  <conditionalFormatting sqref="V133:X133">
    <cfRule type="cellIs" dxfId="144" priority="462" operator="equal">
      <formula>"C"</formula>
    </cfRule>
  </conditionalFormatting>
  <conditionalFormatting sqref="AB133:AD133">
    <cfRule type="cellIs" dxfId="143" priority="463" operator="between">
      <formula>2</formula>
      <formula>30</formula>
    </cfRule>
  </conditionalFormatting>
  <conditionalFormatting sqref="AB133:AD133">
    <cfRule type="cellIs" dxfId="142" priority="464" operator="equal">
      <formula>"C"</formula>
    </cfRule>
  </conditionalFormatting>
  <conditionalFormatting sqref="AH133:AJ133">
    <cfRule type="cellIs" dxfId="141" priority="465" operator="between">
      <formula>3</formula>
      <formula>30</formula>
    </cfRule>
  </conditionalFormatting>
  <conditionalFormatting sqref="AH133:AJ133">
    <cfRule type="cellIs" dxfId="140" priority="466" operator="equal">
      <formula>"C"</formula>
    </cfRule>
  </conditionalFormatting>
  <conditionalFormatting sqref="AN133:AP133">
    <cfRule type="cellIs" dxfId="139" priority="467" operator="between">
      <formula>2</formula>
      <formula>30</formula>
    </cfRule>
  </conditionalFormatting>
  <conditionalFormatting sqref="AN133:AP133">
    <cfRule type="cellIs" dxfId="138" priority="468" operator="equal">
      <formula>"C"</formula>
    </cfRule>
  </conditionalFormatting>
  <conditionalFormatting sqref="AT133:AV133">
    <cfRule type="cellIs" dxfId="137" priority="469" operator="between">
      <formula>1</formula>
      <formula>30</formula>
    </cfRule>
  </conditionalFormatting>
  <conditionalFormatting sqref="AT133:AV133">
    <cfRule type="cellIs" dxfId="136" priority="470" operator="equal">
      <formula>"C"</formula>
    </cfRule>
  </conditionalFormatting>
  <conditionalFormatting sqref="AZ133:BB133">
    <cfRule type="cellIs" dxfId="135" priority="471" operator="between">
      <formula>2</formula>
      <formula>30</formula>
    </cfRule>
  </conditionalFormatting>
  <conditionalFormatting sqref="AZ133:BB133">
    <cfRule type="cellIs" dxfId="134" priority="472" operator="equal">
      <formula>"C"</formula>
    </cfRule>
  </conditionalFormatting>
  <conditionalFormatting sqref="BF133:BH133">
    <cfRule type="cellIs" dxfId="133" priority="473" operator="between">
      <formula>2</formula>
      <formula>30</formula>
    </cfRule>
  </conditionalFormatting>
  <conditionalFormatting sqref="BF133:BH133">
    <cfRule type="cellIs" dxfId="132" priority="474" operator="equal">
      <formula>"C"</formula>
    </cfRule>
  </conditionalFormatting>
  <conditionalFormatting sqref="BL133:BN133">
    <cfRule type="cellIs" dxfId="131" priority="475" operator="between">
      <formula>2</formula>
      <formula>30</formula>
    </cfRule>
  </conditionalFormatting>
  <conditionalFormatting sqref="BL133:BN133">
    <cfRule type="cellIs" dxfId="130" priority="476" operator="equal">
      <formula>"C"</formula>
    </cfRule>
  </conditionalFormatting>
  <conditionalFormatting sqref="AN32:AP32">
    <cfRule type="cellIs" dxfId="129" priority="477" operator="equal">
      <formula>"HUM"</formula>
    </cfRule>
  </conditionalFormatting>
  <conditionalFormatting sqref="AN32:AP32">
    <cfRule type="cellIs" dxfId="128" priority="478" operator="equal">
      <formula>"C"</formula>
    </cfRule>
  </conditionalFormatting>
  <conditionalFormatting sqref="CE7:CN7">
    <cfRule type="cellIs" dxfId="127" priority="479" operator="equal">
      <formula>"""MARC JENNINGS"""</formula>
    </cfRule>
  </conditionalFormatting>
  <conditionalFormatting sqref="V57:X57">
    <cfRule type="cellIs" dxfId="126" priority="480" operator="between">
      <formula>3</formula>
      <formula>30</formula>
    </cfRule>
  </conditionalFormatting>
  <conditionalFormatting sqref="V57:X57">
    <cfRule type="cellIs" dxfId="125" priority="481" operator="equal">
      <formula>"C"</formula>
    </cfRule>
  </conditionalFormatting>
  <conditionalFormatting sqref="AB57:AD57">
    <cfRule type="cellIs" dxfId="124" priority="482" operator="between">
      <formula>3</formula>
      <formula>30</formula>
    </cfRule>
  </conditionalFormatting>
  <conditionalFormatting sqref="AB57:AD57">
    <cfRule type="cellIs" dxfId="123" priority="483" operator="equal">
      <formula>"C"</formula>
    </cfRule>
  </conditionalFormatting>
  <conditionalFormatting sqref="AH57:AJ57">
    <cfRule type="cellIs" dxfId="122" priority="484" operator="between">
      <formula>3</formula>
      <formula>16</formula>
    </cfRule>
  </conditionalFormatting>
  <conditionalFormatting sqref="AH57:AJ57">
    <cfRule type="cellIs" dxfId="121" priority="485" operator="equal">
      <formula>"C"</formula>
    </cfRule>
  </conditionalFormatting>
  <conditionalFormatting sqref="AN57:AP57">
    <cfRule type="cellIs" dxfId="120" priority="486" operator="between">
      <formula>3</formula>
      <formula>16</formula>
    </cfRule>
  </conditionalFormatting>
  <conditionalFormatting sqref="AN57:AP57">
    <cfRule type="cellIs" dxfId="119" priority="487" operator="equal">
      <formula>"C"</formula>
    </cfRule>
  </conditionalFormatting>
  <conditionalFormatting sqref="V119:X119">
    <cfRule type="cellIs" dxfId="118" priority="488" operator="between">
      <formula>3</formula>
      <formula>30</formula>
    </cfRule>
  </conditionalFormatting>
  <conditionalFormatting sqref="AB119:AD119">
    <cfRule type="cellIs" dxfId="117" priority="489" operator="between">
      <formula>3</formula>
      <formula>30</formula>
    </cfRule>
  </conditionalFormatting>
  <conditionalFormatting sqref="AH119:AJ119">
    <cfRule type="cellIs" dxfId="116" priority="490" operator="between">
      <formula>3</formula>
      <formula>16</formula>
    </cfRule>
  </conditionalFormatting>
  <conditionalFormatting sqref="AN119:AP119">
    <cfRule type="cellIs" dxfId="115" priority="491" operator="between">
      <formula>3</formula>
      <formula>16</formula>
    </cfRule>
  </conditionalFormatting>
  <conditionalFormatting sqref="BL119">
    <cfRule type="cellIs" dxfId="114" priority="492" operator="between">
      <formula>3</formula>
      <formula>16</formula>
    </cfRule>
  </conditionalFormatting>
  <conditionalFormatting sqref="AT119:AV119">
    <cfRule type="cellIs" dxfId="113" priority="493" operator="between">
      <formula>3</formula>
      <formula>16</formula>
    </cfRule>
  </conditionalFormatting>
  <conditionalFormatting sqref="AZ119:BB119">
    <cfRule type="cellIs" dxfId="112" priority="494" operator="between">
      <formula>3</formula>
      <formula>16</formula>
    </cfRule>
  </conditionalFormatting>
  <conditionalFormatting sqref="BF119:BH119">
    <cfRule type="cellIs" dxfId="111" priority="495" operator="between">
      <formula>3</formula>
      <formula>16</formula>
    </cfRule>
  </conditionalFormatting>
  <conditionalFormatting sqref="V119:X119 AB119:AD119 AH119:AJ119 AN119:AP119 AT119:AV119 AZ119:BB119 BF119:BH119 BL119:BN119">
    <cfRule type="cellIs" dxfId="110" priority="496" operator="equal">
      <formula>"C"</formula>
    </cfRule>
  </conditionalFormatting>
  <conditionalFormatting sqref="AZ57:BB57">
    <cfRule type="cellIs" dxfId="109" priority="497" operator="between">
      <formula>3</formula>
      <formula>16</formula>
    </cfRule>
  </conditionalFormatting>
  <conditionalFormatting sqref="AZ57:BB57">
    <cfRule type="cellIs" dxfId="108" priority="498" operator="equal">
      <formula>"C"</formula>
    </cfRule>
  </conditionalFormatting>
  <conditionalFormatting sqref="BF57:BH57">
    <cfRule type="cellIs" dxfId="107" priority="499" operator="between">
      <formula>3</formula>
      <formula>16</formula>
    </cfRule>
  </conditionalFormatting>
  <conditionalFormatting sqref="BF57:BH57">
    <cfRule type="cellIs" dxfId="106" priority="500" operator="equal">
      <formula>"C"</formula>
    </cfRule>
  </conditionalFormatting>
  <conditionalFormatting sqref="BL57:BN57">
    <cfRule type="cellIs" dxfId="105" priority="501" operator="between">
      <formula>3</formula>
      <formula>16</formula>
    </cfRule>
  </conditionalFormatting>
  <conditionalFormatting sqref="BL57:BN57">
    <cfRule type="cellIs" dxfId="104" priority="502" operator="equal">
      <formula>"C"</formula>
    </cfRule>
  </conditionalFormatting>
  <conditionalFormatting sqref="V65:X65">
    <cfRule type="cellIs" dxfId="103" priority="503" operator="between">
      <formula>3</formula>
      <formula>30</formula>
    </cfRule>
  </conditionalFormatting>
  <conditionalFormatting sqref="V65:X65">
    <cfRule type="cellIs" dxfId="102" priority="504" operator="equal">
      <formula>"C"</formula>
    </cfRule>
  </conditionalFormatting>
  <conditionalFormatting sqref="AB65:AD65">
    <cfRule type="cellIs" dxfId="101" priority="505" operator="between">
      <formula>3</formula>
      <formula>16</formula>
    </cfRule>
  </conditionalFormatting>
  <conditionalFormatting sqref="AB65:AD65">
    <cfRule type="cellIs" dxfId="100" priority="506" operator="equal">
      <formula>"C"</formula>
    </cfRule>
  </conditionalFormatting>
  <pageMargins left="0.7" right="0.7" top="0.75" bottom="0.75" header="0" footer="0"/>
  <pageSetup orientation="landscape"/>
  <rowBreaks count="13" manualBreakCount="13">
    <brk id="295" man="1"/>
    <brk id="199" man="1"/>
    <brk id="105" man="1"/>
    <brk id="139" man="1"/>
    <brk id="43" man="1"/>
    <brk id="85" man="1"/>
    <brk id="342" man="1"/>
    <brk id="343" man="1"/>
    <brk id="247" man="1"/>
    <brk id="24" man="1"/>
    <brk id="123" man="1"/>
    <brk id="158" man="1"/>
    <brk id="6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000-000000000000}">
          <x14:formula1>
            <xm:f>Sheet1!$D$4:$D$12</xm:f>
          </x14:formula1>
          <xm:sqref>AG166</xm:sqref>
        </x14:dataValidation>
        <x14:dataValidation type="list" allowBlank="1" showErrorMessage="1" xr:uid="{00000000-0002-0000-0000-000001000000}">
          <x14:formula1>
            <xm:f>Sheet1!$C$4:$C$7</xm:f>
          </x14:formula1>
          <xm:sqref>V125 AB125 AH125 AN125 AT125</xm:sqref>
        </x14:dataValidation>
        <x14:dataValidation type="list" allowBlank="1" showErrorMessage="1" xr:uid="{00000000-0002-0000-0000-000002000000}">
          <x14:formula1>
            <xm:f>Sheet1!$B$4:$B$13</xm:f>
          </x14:formula1>
          <xm:sqref>P166:P173 U166:U173 Z166:Z173 AZ166:AZ173 BF166:BF173 BK166:BK173</xm:sqref>
        </x14:dataValidation>
        <x14:dataValidation type="list" allowBlank="1" showErrorMessage="1" xr:uid="{00000000-0002-0000-0000-000003000000}">
          <x14:formula1>
            <xm:f>Sheet1!$A$4:$A$15</xm:f>
          </x14:formula1>
          <xm:sqref>AP166:AP173</xm:sqref>
        </x14:dataValidation>
        <x14:dataValidation type="list" allowBlank="1" showErrorMessage="1" xr:uid="{00000000-0002-0000-0000-000004000000}">
          <x14:formula1>
            <xm:f>Sheet1!$B$4:$B$7</xm:f>
          </x14:formula1>
          <xm:sqref>V45 AB45 AH45 AN45 AT45 AZ45 BF45 BL45 BO45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A1000"/>
  <sheetViews>
    <sheetView workbookViewId="0"/>
  </sheetViews>
  <sheetFormatPr defaultColWidth="14.44140625" defaultRowHeight="15" customHeight="1" outlineLevelRow="1" x14ac:dyDescent="0.3"/>
  <cols>
    <col min="1" max="1" width="17.88671875" customWidth="1"/>
    <col min="2" max="2" width="13.5546875" customWidth="1"/>
    <col min="3" max="3" width="33.88671875" customWidth="1"/>
    <col min="4" max="4" width="11.33203125" customWidth="1"/>
    <col min="5" max="6" width="14.6640625" customWidth="1"/>
    <col min="7" max="7" width="11" customWidth="1"/>
    <col min="8" max="8" width="13.109375" customWidth="1"/>
    <col min="9" max="9" width="21.33203125" customWidth="1"/>
    <col min="10" max="10" width="19.5546875" customWidth="1"/>
    <col min="11" max="11" width="7.88671875" customWidth="1"/>
    <col min="12" max="14" width="24.33203125" customWidth="1"/>
    <col min="15" max="15" width="12.44140625" customWidth="1"/>
    <col min="16" max="16" width="11" customWidth="1"/>
    <col min="17" max="17" width="13.44140625" customWidth="1"/>
    <col min="18" max="18" width="15.33203125" customWidth="1"/>
    <col min="19" max="19" width="12.33203125" customWidth="1"/>
    <col min="20" max="20" width="15.88671875" customWidth="1"/>
    <col min="21" max="21" width="21.109375" customWidth="1"/>
    <col min="22" max="23" width="15.44140625" customWidth="1"/>
    <col min="24" max="24" width="20.6640625" customWidth="1"/>
    <col min="25" max="25" width="13.6640625" customWidth="1"/>
    <col min="26" max="26" width="15.44140625" customWidth="1"/>
    <col min="27" max="27" width="17" customWidth="1"/>
    <col min="28" max="29" width="13.6640625" customWidth="1"/>
    <col min="30" max="30" width="16.88671875" customWidth="1"/>
    <col min="31" max="31" width="12.109375" customWidth="1"/>
    <col min="32" max="32" width="8.6640625" customWidth="1"/>
    <col min="33" max="33" width="11.88671875" customWidth="1"/>
    <col min="34" max="35" width="15.44140625" customWidth="1"/>
    <col min="36" max="36" width="22.5546875" customWidth="1"/>
    <col min="37" max="37" width="10.33203125" customWidth="1"/>
    <col min="38" max="38" width="8.6640625" customWidth="1"/>
    <col min="39" max="39" width="12" customWidth="1"/>
    <col min="40" max="41" width="14.6640625" customWidth="1"/>
    <col min="42" max="42" width="16.109375" customWidth="1"/>
    <col min="43" max="43" width="10.44140625" customWidth="1"/>
    <col min="44" max="44" width="8.6640625" customWidth="1"/>
    <col min="45" max="45" width="14.5546875" customWidth="1"/>
    <col min="46" max="47" width="16.44140625" customWidth="1"/>
    <col min="48" max="48" width="18.88671875" customWidth="1"/>
    <col min="49" max="49" width="10.88671875" customWidth="1"/>
    <col min="50" max="50" width="8.6640625" customWidth="1"/>
    <col min="51" max="51" width="14.6640625" customWidth="1"/>
    <col min="52" max="52" width="12" customWidth="1"/>
    <col min="53" max="53" width="17" customWidth="1"/>
    <col min="54" max="79" width="8.6640625" customWidth="1"/>
  </cols>
  <sheetData>
    <row r="1" spans="1:79" ht="14.4" x14ac:dyDescent="0.3">
      <c r="A1" s="92">
        <v>44105</v>
      </c>
      <c r="B1" s="92"/>
      <c r="C1" s="93">
        <f t="shared" ref="C1:C9" si="0">COUNTIFS($B$21:$B$135,"&gt;="&amp;A1,$B$21:$B$135,"&lt;="&amp;D1)</f>
        <v>0</v>
      </c>
      <c r="D1" s="94">
        <v>44135</v>
      </c>
      <c r="E1" s="95"/>
    </row>
    <row r="2" spans="1:79" ht="14.4" x14ac:dyDescent="0.3">
      <c r="A2" s="92">
        <v>44136</v>
      </c>
      <c r="B2" s="92"/>
      <c r="C2" s="96">
        <f t="shared" si="0"/>
        <v>0</v>
      </c>
      <c r="D2" s="94">
        <v>44165</v>
      </c>
      <c r="E2" s="97"/>
    </row>
    <row r="3" spans="1:79" ht="14.4" x14ac:dyDescent="0.3">
      <c r="A3" s="98">
        <v>44166</v>
      </c>
      <c r="B3" s="98"/>
      <c r="C3" s="99">
        <f t="shared" si="0"/>
        <v>0</v>
      </c>
      <c r="D3" s="98">
        <v>44196</v>
      </c>
      <c r="E3" s="100"/>
    </row>
    <row r="4" spans="1:79" ht="14.4" x14ac:dyDescent="0.3">
      <c r="A4" s="92">
        <v>44197</v>
      </c>
      <c r="B4" s="92"/>
      <c r="C4" s="101">
        <f t="shared" si="0"/>
        <v>0</v>
      </c>
      <c r="D4" s="94">
        <v>44227</v>
      </c>
      <c r="E4" s="102"/>
    </row>
    <row r="5" spans="1:79" ht="14.4" x14ac:dyDescent="0.3">
      <c r="A5" s="92">
        <v>44228</v>
      </c>
      <c r="B5" s="92"/>
      <c r="C5" s="103">
        <f t="shared" si="0"/>
        <v>0</v>
      </c>
      <c r="D5" s="94">
        <v>44255</v>
      </c>
      <c r="E5" s="104"/>
    </row>
    <row r="6" spans="1:79" ht="14.4" x14ac:dyDescent="0.3">
      <c r="A6" s="92">
        <v>44256</v>
      </c>
      <c r="B6" s="92"/>
      <c r="C6" s="105">
        <f t="shared" si="0"/>
        <v>0</v>
      </c>
      <c r="D6" s="94">
        <v>44286</v>
      </c>
      <c r="E6" s="106"/>
    </row>
    <row r="7" spans="1:79" ht="14.4" x14ac:dyDescent="0.3">
      <c r="A7" s="92">
        <v>44287</v>
      </c>
      <c r="B7" s="92"/>
      <c r="C7" s="107">
        <f t="shared" si="0"/>
        <v>0</v>
      </c>
      <c r="D7" s="94">
        <v>44316</v>
      </c>
      <c r="E7" s="108"/>
    </row>
    <row r="8" spans="1:79" ht="14.4" x14ac:dyDescent="0.3">
      <c r="A8" s="92">
        <v>44317</v>
      </c>
      <c r="B8" s="92"/>
      <c r="C8" s="109">
        <f t="shared" si="0"/>
        <v>0</v>
      </c>
      <c r="D8" s="94">
        <v>44347</v>
      </c>
      <c r="E8" s="110"/>
    </row>
    <row r="9" spans="1:79" ht="14.4" x14ac:dyDescent="0.3">
      <c r="A9" s="92">
        <v>44348</v>
      </c>
      <c r="B9" s="92"/>
      <c r="C9" s="111">
        <f t="shared" si="0"/>
        <v>0</v>
      </c>
      <c r="D9" s="94">
        <v>44377</v>
      </c>
    </row>
    <row r="15" spans="1:79" ht="14.4" hidden="1" x14ac:dyDescent="0.3"/>
    <row r="16" spans="1:79" ht="102" customHeight="1" x14ac:dyDescent="0.3">
      <c r="A16" s="112" t="s">
        <v>211</v>
      </c>
      <c r="B16" s="112" t="s">
        <v>212</v>
      </c>
      <c r="C16" s="112" t="s">
        <v>213</v>
      </c>
      <c r="D16" s="112" t="s">
        <v>214</v>
      </c>
      <c r="E16" s="112" t="s">
        <v>215</v>
      </c>
      <c r="F16" s="112" t="s">
        <v>216</v>
      </c>
      <c r="G16" s="112" t="s">
        <v>217</v>
      </c>
      <c r="H16" s="112" t="s">
        <v>218</v>
      </c>
      <c r="I16" s="112" t="s">
        <v>219</v>
      </c>
      <c r="J16" s="112" t="s">
        <v>220</v>
      </c>
      <c r="K16" s="112" t="s">
        <v>221</v>
      </c>
      <c r="L16" s="112" t="s">
        <v>222</v>
      </c>
      <c r="M16" s="112" t="s">
        <v>223</v>
      </c>
      <c r="N16" s="113" t="s">
        <v>224</v>
      </c>
      <c r="O16" s="112" t="s">
        <v>225</v>
      </c>
      <c r="P16" s="112" t="s">
        <v>226</v>
      </c>
      <c r="Q16" s="112" t="s">
        <v>227</v>
      </c>
      <c r="R16" s="112" t="s">
        <v>228</v>
      </c>
      <c r="S16" s="112" t="s">
        <v>229</v>
      </c>
      <c r="T16" s="112" t="s">
        <v>230</v>
      </c>
      <c r="U16" s="112" t="s">
        <v>231</v>
      </c>
      <c r="V16" s="446" t="s">
        <v>37</v>
      </c>
      <c r="W16" s="229"/>
      <c r="X16" s="229"/>
      <c r="Y16" s="229"/>
      <c r="Z16" s="229"/>
      <c r="AA16" s="447"/>
      <c r="AB16" s="445" t="s">
        <v>40</v>
      </c>
      <c r="AC16" s="186"/>
      <c r="AD16" s="186"/>
      <c r="AE16" s="186"/>
      <c r="AF16" s="186"/>
      <c r="AG16" s="186"/>
      <c r="AH16" s="446" t="s">
        <v>43</v>
      </c>
      <c r="AI16" s="229"/>
      <c r="AJ16" s="229"/>
      <c r="AK16" s="229"/>
      <c r="AL16" s="229"/>
      <c r="AM16" s="447"/>
      <c r="AN16" s="445" t="s">
        <v>44</v>
      </c>
      <c r="AO16" s="186"/>
      <c r="AP16" s="186"/>
      <c r="AQ16" s="186"/>
      <c r="AR16" s="186"/>
      <c r="AS16" s="186"/>
      <c r="AT16" s="446" t="s">
        <v>47</v>
      </c>
      <c r="AU16" s="229"/>
      <c r="AV16" s="229"/>
      <c r="AW16" s="229"/>
      <c r="AX16" s="229"/>
      <c r="AY16" s="447"/>
      <c r="AZ16" s="445" t="s">
        <v>48</v>
      </c>
      <c r="BA16" s="186"/>
      <c r="BB16" s="186"/>
      <c r="BC16" s="186"/>
      <c r="BD16" s="186"/>
      <c r="BE16" s="446" t="s">
        <v>49</v>
      </c>
      <c r="BF16" s="229"/>
      <c r="BG16" s="229"/>
      <c r="BH16" s="229"/>
      <c r="BI16" s="447"/>
      <c r="BJ16" s="445" t="s">
        <v>50</v>
      </c>
      <c r="BK16" s="186"/>
      <c r="BL16" s="186"/>
      <c r="BM16" s="186"/>
      <c r="BN16" s="186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</row>
    <row r="17" spans="1:79" ht="42" x14ac:dyDescent="0.3">
      <c r="A17" s="115">
        <v>1</v>
      </c>
      <c r="B17" s="115"/>
      <c r="C17" s="116" t="s">
        <v>232</v>
      </c>
      <c r="D17" s="117"/>
      <c r="E17" s="118"/>
      <c r="F17" s="116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9" t="s">
        <v>142</v>
      </c>
      <c r="W17" s="120" t="s">
        <v>233</v>
      </c>
      <c r="X17" s="119" t="s">
        <v>141</v>
      </c>
      <c r="Y17" s="119" t="s">
        <v>234</v>
      </c>
      <c r="Z17" s="119" t="s">
        <v>235</v>
      </c>
      <c r="AA17" s="119" t="s">
        <v>236</v>
      </c>
      <c r="AB17" s="119" t="s">
        <v>142</v>
      </c>
      <c r="AC17" s="120" t="s">
        <v>233</v>
      </c>
      <c r="AD17" s="119" t="s">
        <v>141</v>
      </c>
      <c r="AE17" s="119" t="s">
        <v>234</v>
      </c>
      <c r="AF17" s="119" t="s">
        <v>235</v>
      </c>
      <c r="AG17" s="119" t="s">
        <v>236</v>
      </c>
      <c r="AH17" s="119" t="s">
        <v>142</v>
      </c>
      <c r="AI17" s="120" t="s">
        <v>233</v>
      </c>
      <c r="AJ17" s="119" t="s">
        <v>141</v>
      </c>
      <c r="AK17" s="119" t="s">
        <v>234</v>
      </c>
      <c r="AL17" s="119" t="s">
        <v>235</v>
      </c>
      <c r="AM17" s="119" t="s">
        <v>236</v>
      </c>
      <c r="AN17" s="119" t="s">
        <v>142</v>
      </c>
      <c r="AO17" s="120" t="s">
        <v>233</v>
      </c>
      <c r="AP17" s="119" t="s">
        <v>141</v>
      </c>
      <c r="AQ17" s="119" t="s">
        <v>234</v>
      </c>
      <c r="AR17" s="119" t="s">
        <v>235</v>
      </c>
      <c r="AS17" s="119" t="s">
        <v>236</v>
      </c>
      <c r="AT17" s="119" t="s">
        <v>142</v>
      </c>
      <c r="AU17" s="120" t="s">
        <v>233</v>
      </c>
      <c r="AV17" s="119" t="s">
        <v>141</v>
      </c>
      <c r="AW17" s="119" t="s">
        <v>234</v>
      </c>
      <c r="AX17" s="119" t="s">
        <v>235</v>
      </c>
      <c r="AY17" s="119" t="s">
        <v>236</v>
      </c>
      <c r="AZ17" s="119" t="s">
        <v>142</v>
      </c>
      <c r="BA17" s="119" t="s">
        <v>141</v>
      </c>
      <c r="BB17" s="119" t="s">
        <v>234</v>
      </c>
      <c r="BC17" s="119" t="s">
        <v>235</v>
      </c>
      <c r="BD17" s="119" t="s">
        <v>236</v>
      </c>
      <c r="BE17" s="119" t="s">
        <v>142</v>
      </c>
      <c r="BF17" s="119" t="s">
        <v>141</v>
      </c>
      <c r="BG17" s="119" t="s">
        <v>234</v>
      </c>
      <c r="BH17" s="119" t="s">
        <v>235</v>
      </c>
      <c r="BI17" s="119" t="s">
        <v>236</v>
      </c>
      <c r="BJ17" s="119" t="s">
        <v>142</v>
      </c>
      <c r="BK17" s="119" t="s">
        <v>141</v>
      </c>
      <c r="BL17" s="119" t="s">
        <v>234</v>
      </c>
      <c r="BM17" s="119" t="s">
        <v>235</v>
      </c>
      <c r="BN17" s="119" t="s">
        <v>236</v>
      </c>
    </row>
    <row r="18" spans="1:79" ht="14.4" x14ac:dyDescent="0.3">
      <c r="A18" s="121"/>
      <c r="B18" s="121"/>
      <c r="C18" s="122"/>
      <c r="D18" s="123"/>
      <c r="E18" s="124"/>
      <c r="F18" s="122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</row>
    <row r="19" spans="1:79" ht="14.4" x14ac:dyDescent="0.3">
      <c r="A19" s="121"/>
      <c r="B19" s="121"/>
      <c r="C19" s="122"/>
      <c r="D19" s="123"/>
      <c r="E19" s="124"/>
      <c r="F19" s="122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</row>
    <row r="20" spans="1:79" ht="14.4" outlineLevel="1" x14ac:dyDescent="0.3">
      <c r="A20" s="125">
        <v>1877</v>
      </c>
      <c r="B20" s="126">
        <f>E20-240</f>
        <v>44875</v>
      </c>
      <c r="C20" s="127" t="s">
        <v>237</v>
      </c>
      <c r="D20" s="128" t="s">
        <v>238</v>
      </c>
      <c r="E20" s="129">
        <v>45115</v>
      </c>
      <c r="F20" s="127" t="s">
        <v>239</v>
      </c>
      <c r="G20" s="128" t="s">
        <v>240</v>
      </c>
      <c r="H20" s="128" t="str">
        <f>IF(MID(G20,1,3)="Nor","National TAB",IF(MID(G20,1,3)="Atl","National TAB",IF(MID(G20,1,3)="Mid","National TAB",IF(MID(G20,4,4)="thea","National TAB","Melink"))))</f>
        <v>National TAB</v>
      </c>
      <c r="I20" s="128" t="s">
        <v>241</v>
      </c>
      <c r="J20" s="128" t="s">
        <v>242</v>
      </c>
      <c r="K20" s="128" t="s">
        <v>243</v>
      </c>
      <c r="L20" s="128" t="s">
        <v>244</v>
      </c>
      <c r="M20" s="128" t="s">
        <v>245</v>
      </c>
      <c r="N20" s="128"/>
      <c r="O20" s="128" t="s">
        <v>246</v>
      </c>
      <c r="P20" s="128" t="s">
        <v>247</v>
      </c>
      <c r="Q20" s="128" t="s">
        <v>248</v>
      </c>
      <c r="R20" s="128" t="s">
        <v>249</v>
      </c>
      <c r="S20" s="128" t="s">
        <v>250</v>
      </c>
      <c r="T20" s="130" t="s">
        <v>251</v>
      </c>
      <c r="U20" s="131" t="s">
        <v>252</v>
      </c>
      <c r="V20" s="76" t="s">
        <v>41</v>
      </c>
      <c r="W20" s="76"/>
      <c r="X20" s="76" t="s">
        <v>42</v>
      </c>
      <c r="Y20" s="98">
        <v>43647</v>
      </c>
      <c r="Z20" s="132">
        <f ca="1">(TODAY()-Y20)/365</f>
        <v>3.3972602739726026</v>
      </c>
      <c r="AA20" s="133" t="str">
        <f>IF(ISBLANK(V20),"NODATA",IF(MID(X20,1,2)="RN","AAON",IF(LEN(X20)&gt;15,"WeatherMaker",IF(VALUE(MID(V20,3,2))&gt;9,"ENER",IF(VALUE(MID(V20,3,2))&lt;10,"L-SER")))))</f>
        <v>ENER</v>
      </c>
      <c r="AB20" s="77" t="s">
        <v>253</v>
      </c>
      <c r="AC20" s="77"/>
      <c r="AD20" s="77" t="s">
        <v>39</v>
      </c>
      <c r="AE20" s="98">
        <v>43647</v>
      </c>
      <c r="AF20" s="132">
        <f ca="1">(TODAY()-AE20)/365</f>
        <v>3.3972602739726026</v>
      </c>
      <c r="AG20" s="133" t="str">
        <f>IF(ISBLANK(AB20),"NODATA",IF(MID(AD20,1,2)="RN","AAON",IF(LEN(AD20)&gt;15,"WeatherMaker",IF(VALUE(MID(AB20,3,2))&gt;9,"ENER",IF(VALUE(MID(AB20,3,2))&lt;10,"L-SER")))))</f>
        <v>ENER</v>
      </c>
      <c r="AH20" s="76" t="s">
        <v>254</v>
      </c>
      <c r="AI20" s="76"/>
      <c r="AJ20" s="76" t="s">
        <v>39</v>
      </c>
      <c r="AK20" s="98">
        <v>43926</v>
      </c>
      <c r="AL20" s="134">
        <f ca="1">(TODAY()-AK20)/365</f>
        <v>2.6328767123287671</v>
      </c>
      <c r="AM20" s="133" t="str">
        <f>IF(ISBLANK(AH20),"NODATA",IF(LEN(AJ20)&gt;15,"WeatherMaker",IF(VALUE(MID(AH20,3,2))&gt;9,"ENER",IF(VALUE(MID(AH20,3,2))&lt;10,"L-SER"))))</f>
        <v>ENER</v>
      </c>
      <c r="AN20" s="135" t="s">
        <v>255</v>
      </c>
      <c r="AP20" s="135" t="s">
        <v>256</v>
      </c>
      <c r="AQ20" s="98">
        <v>38534</v>
      </c>
      <c r="AR20" s="132">
        <f ca="1">(TODAY()-AQ20)/365</f>
        <v>17.405479452054795</v>
      </c>
      <c r="AS20" s="133" t="str">
        <f>IF(ISBLANK(AN20),"NODATA",IF(LEN(AP20)&gt;15,"WeatherMaker",IF(VALUE(MID(AN20,3,2))&gt;9,"ENER",IF(VALUE(MID(AN20,3,2))&lt;10,"L-SER"))))</f>
        <v>L-SER</v>
      </c>
      <c r="AT20" s="135" t="s">
        <v>45</v>
      </c>
      <c r="AV20" s="135" t="s">
        <v>46</v>
      </c>
      <c r="AW20" s="98">
        <v>43647</v>
      </c>
      <c r="AX20" s="132">
        <f ca="1">(TODAY()-AW20)/365</f>
        <v>3.3972602739726026</v>
      </c>
      <c r="AY20" s="133" t="str">
        <f>IF(ISBLANK(AT20),"NODATA",IF(LEN(AV20)&gt;15,"WeatherMaker",IF(VALUE(MID(AT20,3,2))&gt;9,"ENER",IF(VALUE(MID(AT20,3,2))&lt;10,"L-SER"))))</f>
        <v>ENER</v>
      </c>
      <c r="BC20" s="98"/>
      <c r="BD20" s="132"/>
      <c r="BE20" s="133"/>
      <c r="BF20" s="128"/>
      <c r="BG20" s="128"/>
      <c r="BH20" s="76"/>
      <c r="BI20" s="76"/>
      <c r="BJ20" s="98"/>
      <c r="BK20" s="132"/>
      <c r="BL20" s="133"/>
      <c r="BM20" s="77"/>
      <c r="BN20" s="77"/>
      <c r="BO20" s="98"/>
      <c r="BP20" s="132"/>
      <c r="BQ20" s="133"/>
      <c r="BR20" s="76"/>
      <c r="BS20" s="76"/>
      <c r="BT20" s="98"/>
      <c r="BU20" s="134"/>
      <c r="BV20" s="133"/>
      <c r="BY20" s="98"/>
      <c r="BZ20" s="132"/>
      <c r="CA20" s="133"/>
    </row>
    <row r="21" spans="1:79" ht="15.75" customHeight="1" outlineLevel="1" x14ac:dyDescent="0.3">
      <c r="A21" s="125"/>
      <c r="B21" s="126"/>
      <c r="C21" s="127"/>
      <c r="D21" s="128"/>
      <c r="E21" s="129"/>
      <c r="F21" s="127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30"/>
      <c r="U21" s="128"/>
      <c r="V21" s="136"/>
      <c r="W21" s="136"/>
      <c r="X21" s="136"/>
      <c r="Y21" s="98"/>
      <c r="Z21" s="132"/>
      <c r="AA21" s="133"/>
      <c r="AB21" s="137"/>
      <c r="AC21" s="137"/>
      <c r="AD21" s="137"/>
      <c r="AE21" s="98"/>
      <c r="AF21" s="132"/>
      <c r="AG21" s="133"/>
      <c r="AH21" s="136"/>
      <c r="AI21" s="136"/>
      <c r="AJ21" s="136"/>
      <c r="AK21" s="98"/>
      <c r="AL21" s="134"/>
      <c r="AM21" s="133"/>
      <c r="AN21" s="137"/>
      <c r="AO21" s="137"/>
      <c r="AP21" s="137"/>
      <c r="AQ21" s="98"/>
      <c r="AR21" s="132"/>
      <c r="AS21" s="133"/>
      <c r="AT21" s="138"/>
      <c r="AU21" s="138"/>
      <c r="AV21" s="137"/>
      <c r="AW21" s="98"/>
      <c r="AX21" s="132"/>
      <c r="AY21" s="133"/>
    </row>
    <row r="22" spans="1:79" ht="15.75" customHeight="1" outlineLevel="1" x14ac:dyDescent="0.3">
      <c r="A22" s="125"/>
      <c r="B22" s="126"/>
      <c r="C22" s="122"/>
      <c r="D22" s="128"/>
      <c r="E22" s="129"/>
      <c r="F22" s="127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Y22" s="98"/>
      <c r="Z22" s="132"/>
      <c r="AA22" s="133"/>
      <c r="AE22" s="98"/>
      <c r="AF22" s="132"/>
      <c r="AG22" s="133"/>
      <c r="AH22" s="137"/>
      <c r="AI22" s="137"/>
      <c r="AJ22" s="137"/>
      <c r="AK22" s="98"/>
      <c r="AL22" s="134"/>
      <c r="AM22" s="133"/>
      <c r="AN22" s="137"/>
      <c r="AO22" s="137"/>
      <c r="AP22" s="137"/>
      <c r="AQ22" s="98"/>
      <c r="AR22" s="132"/>
      <c r="AS22" s="133"/>
      <c r="AT22" s="76"/>
      <c r="AU22" s="76"/>
      <c r="AV22" s="139"/>
      <c r="AW22" s="98"/>
      <c r="AX22" s="132"/>
      <c r="AY22" s="133"/>
      <c r="BA22" s="77"/>
      <c r="BB22" s="77"/>
      <c r="BC22" s="77"/>
      <c r="BD22" s="77"/>
    </row>
    <row r="23" spans="1:79" ht="15.75" customHeight="1" outlineLevel="1" x14ac:dyDescent="0.3">
      <c r="A23" s="125"/>
      <c r="B23" s="126"/>
      <c r="C23" s="127"/>
      <c r="D23" s="128"/>
      <c r="E23" s="129"/>
      <c r="F23" s="127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31"/>
      <c r="V23" s="76"/>
      <c r="W23" s="76"/>
      <c r="X23" s="139"/>
      <c r="Y23" s="140"/>
      <c r="AN23" s="77"/>
      <c r="AO23" s="77"/>
      <c r="AP23" s="77"/>
      <c r="AQ23" s="98"/>
      <c r="AZ23" s="135" t="s">
        <v>257</v>
      </c>
      <c r="BA23" s="135" t="s">
        <v>258</v>
      </c>
      <c r="BB23" s="98">
        <v>41821</v>
      </c>
    </row>
    <row r="24" spans="1:79" ht="15.75" customHeight="1" outlineLevel="1" x14ac:dyDescent="0.3">
      <c r="A24" s="125"/>
      <c r="B24" s="126"/>
      <c r="C24" s="127"/>
      <c r="D24" s="128"/>
      <c r="E24" s="129"/>
      <c r="F24" s="127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31"/>
    </row>
    <row r="25" spans="1:79" ht="15.75" customHeight="1" outlineLevel="1" x14ac:dyDescent="0.3">
      <c r="A25" s="125"/>
      <c r="B25" s="126"/>
      <c r="C25" s="127"/>
      <c r="D25" s="128"/>
      <c r="E25" s="129"/>
      <c r="F25" s="127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31"/>
    </row>
    <row r="26" spans="1:79" ht="15.75" customHeight="1" outlineLevel="1" x14ac:dyDescent="0.3">
      <c r="A26" s="125"/>
      <c r="B26" s="126"/>
      <c r="C26" s="127"/>
      <c r="D26" s="128"/>
      <c r="E26" s="129"/>
      <c r="F26" s="127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</row>
    <row r="27" spans="1:79" ht="15" customHeight="1" outlineLevel="1" x14ac:dyDescent="0.3">
      <c r="A27" s="125"/>
      <c r="B27" s="126"/>
      <c r="C27" s="127"/>
      <c r="D27" s="128"/>
      <c r="E27" s="129"/>
      <c r="F27" s="127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</row>
    <row r="28" spans="1:79" ht="15.75" customHeight="1" outlineLevel="1" x14ac:dyDescent="0.3">
      <c r="A28" s="125"/>
      <c r="B28" s="126"/>
      <c r="C28" s="127"/>
      <c r="D28" s="128"/>
      <c r="E28" s="129"/>
      <c r="F28" s="127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</row>
    <row r="29" spans="1:79" ht="15.75" customHeight="1" outlineLevel="1" x14ac:dyDescent="0.3">
      <c r="A29" s="125"/>
      <c r="B29" s="126"/>
      <c r="C29" s="127"/>
      <c r="D29" s="128"/>
      <c r="E29" s="129"/>
      <c r="F29" s="127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</row>
    <row r="30" spans="1:79" ht="15.75" customHeight="1" outlineLevel="1" x14ac:dyDescent="0.3">
      <c r="A30" s="125"/>
      <c r="B30" s="126"/>
      <c r="C30" s="127"/>
      <c r="D30" s="128"/>
      <c r="E30" s="129"/>
      <c r="F30" s="127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31"/>
    </row>
    <row r="31" spans="1:79" ht="15.75" customHeight="1" outlineLevel="1" x14ac:dyDescent="0.3">
      <c r="A31" s="125"/>
      <c r="B31" s="126"/>
      <c r="C31" s="127"/>
      <c r="D31" s="128"/>
      <c r="E31" s="129"/>
      <c r="F31" s="127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</row>
    <row r="32" spans="1:79" ht="15.75" customHeight="1" outlineLevel="1" x14ac:dyDescent="0.3">
      <c r="A32" s="125"/>
      <c r="B32" s="126"/>
      <c r="C32" s="127"/>
      <c r="D32" s="128"/>
      <c r="E32" s="129"/>
      <c r="F32" s="127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31"/>
    </row>
    <row r="33" spans="1:31" ht="15.75" customHeight="1" outlineLevel="1" x14ac:dyDescent="0.3">
      <c r="A33" s="125"/>
      <c r="B33" s="126"/>
      <c r="C33" s="127"/>
      <c r="D33" s="128"/>
      <c r="E33" s="129"/>
      <c r="F33" s="127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31"/>
      <c r="V33" s="141"/>
      <c r="W33" s="141"/>
      <c r="X33" s="141"/>
      <c r="Y33" s="141"/>
      <c r="Z33" s="141"/>
      <c r="AA33" s="141"/>
      <c r="AB33" s="142"/>
      <c r="AC33" s="142"/>
      <c r="AD33" s="143"/>
      <c r="AE33" s="144"/>
    </row>
    <row r="34" spans="1:31" ht="15.75" customHeight="1" outlineLevel="1" x14ac:dyDescent="0.3">
      <c r="A34" s="125"/>
      <c r="B34" s="126"/>
      <c r="C34" s="127"/>
      <c r="D34" s="128"/>
      <c r="E34" s="129"/>
      <c r="F34" s="127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41"/>
      <c r="W34" s="141"/>
      <c r="X34" s="141"/>
      <c r="Y34" s="141"/>
      <c r="Z34" s="141"/>
      <c r="AA34" s="141"/>
      <c r="AB34" s="142"/>
      <c r="AC34" s="142"/>
      <c r="AD34" s="143"/>
      <c r="AE34" s="144"/>
    </row>
    <row r="35" spans="1:31" ht="15.75" customHeight="1" outlineLevel="1" x14ac:dyDescent="0.3">
      <c r="A35" s="125"/>
      <c r="B35" s="126"/>
      <c r="C35" s="127"/>
      <c r="D35" s="128"/>
      <c r="E35" s="129"/>
      <c r="F35" s="127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31"/>
      <c r="V35" s="141"/>
      <c r="W35" s="141"/>
      <c r="X35" s="141"/>
      <c r="Y35" s="141"/>
      <c r="Z35" s="141"/>
      <c r="AA35" s="141"/>
      <c r="AB35" s="142"/>
      <c r="AC35" s="142"/>
      <c r="AD35" s="143"/>
      <c r="AE35" s="144"/>
    </row>
    <row r="36" spans="1:31" ht="15.75" customHeight="1" outlineLevel="1" x14ac:dyDescent="0.3">
      <c r="A36" s="125"/>
      <c r="B36" s="126"/>
      <c r="C36" s="127"/>
      <c r="D36" s="128"/>
      <c r="E36" s="126"/>
      <c r="F36" s="127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31"/>
      <c r="V36" s="141"/>
      <c r="W36" s="141"/>
      <c r="X36" s="141"/>
      <c r="Y36" s="141"/>
      <c r="Z36" s="141"/>
      <c r="AA36" s="141"/>
      <c r="AB36" s="142"/>
      <c r="AC36" s="142"/>
      <c r="AD36" s="143"/>
      <c r="AE36" s="144"/>
    </row>
    <row r="37" spans="1:31" ht="15.75" customHeight="1" outlineLevel="1" x14ac:dyDescent="0.3">
      <c r="A37" s="125"/>
      <c r="B37" s="126"/>
      <c r="C37" s="127"/>
      <c r="D37" s="128"/>
      <c r="E37" s="129"/>
      <c r="F37" s="127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31"/>
      <c r="V37" s="141"/>
      <c r="W37" s="141"/>
      <c r="X37" s="141"/>
      <c r="Y37" s="141"/>
      <c r="Z37" s="141"/>
      <c r="AA37" s="141"/>
      <c r="AB37" s="142"/>
      <c r="AC37" s="142"/>
      <c r="AD37" s="143"/>
      <c r="AE37" s="144"/>
    </row>
    <row r="38" spans="1:31" ht="15.75" customHeight="1" outlineLevel="1" x14ac:dyDescent="0.3">
      <c r="A38" s="125"/>
      <c r="B38" s="126"/>
      <c r="C38" s="127"/>
      <c r="D38" s="128"/>
      <c r="E38" s="129"/>
      <c r="F38" s="127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41"/>
      <c r="W38" s="141"/>
      <c r="X38" s="141"/>
      <c r="Y38" s="141"/>
      <c r="Z38" s="141"/>
      <c r="AA38" s="141"/>
      <c r="AB38" s="142"/>
      <c r="AC38" s="142"/>
      <c r="AD38" s="143"/>
      <c r="AE38" s="144"/>
    </row>
    <row r="39" spans="1:31" ht="15.75" customHeight="1" outlineLevel="1" x14ac:dyDescent="0.3">
      <c r="A39" s="125"/>
      <c r="B39" s="126"/>
      <c r="C39" s="127"/>
      <c r="D39" s="128"/>
      <c r="E39" s="129"/>
      <c r="F39" s="127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41"/>
      <c r="W39" s="141"/>
      <c r="X39" s="141"/>
      <c r="Y39" s="141"/>
      <c r="Z39" s="141"/>
      <c r="AA39" s="141"/>
      <c r="AB39" s="142"/>
      <c r="AC39" s="142"/>
      <c r="AD39" s="143"/>
      <c r="AE39" s="144"/>
    </row>
    <row r="40" spans="1:31" ht="15.75" customHeight="1" outlineLevel="1" x14ac:dyDescent="0.3">
      <c r="A40" s="125"/>
      <c r="B40" s="126"/>
      <c r="C40" s="127"/>
      <c r="D40" s="128"/>
      <c r="E40" s="129"/>
      <c r="F40" s="127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31"/>
      <c r="V40" s="141"/>
      <c r="W40" s="141"/>
      <c r="X40" s="141"/>
      <c r="Y40" s="141"/>
      <c r="Z40" s="141"/>
      <c r="AA40" s="141"/>
      <c r="AB40" s="142"/>
      <c r="AC40" s="142"/>
      <c r="AD40" s="143"/>
      <c r="AE40" s="144"/>
    </row>
    <row r="41" spans="1:31" ht="15.75" customHeight="1" outlineLevel="1" x14ac:dyDescent="0.3">
      <c r="A41" s="125"/>
      <c r="B41" s="126"/>
      <c r="C41" s="127"/>
      <c r="D41" s="128"/>
      <c r="E41" s="129"/>
      <c r="F41" s="127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31"/>
      <c r="V41" s="141"/>
      <c r="W41" s="141"/>
      <c r="X41" s="141"/>
      <c r="Y41" s="141"/>
      <c r="Z41" s="141"/>
      <c r="AA41" s="141"/>
      <c r="AB41" s="142"/>
      <c r="AC41" s="142"/>
      <c r="AD41" s="143"/>
      <c r="AE41" s="144"/>
    </row>
    <row r="42" spans="1:31" ht="15.75" customHeight="1" outlineLevel="1" x14ac:dyDescent="0.3">
      <c r="A42" s="125"/>
      <c r="B42" s="126"/>
      <c r="C42" s="127"/>
      <c r="D42" s="128"/>
      <c r="E42" s="129"/>
      <c r="F42" s="127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31"/>
      <c r="V42" s="141"/>
      <c r="W42" s="141"/>
      <c r="X42" s="141"/>
      <c r="Y42" s="141"/>
      <c r="Z42" s="141"/>
      <c r="AA42" s="141"/>
      <c r="AB42" s="142"/>
      <c r="AC42" s="142"/>
      <c r="AD42" s="143"/>
      <c r="AE42" s="144"/>
    </row>
    <row r="43" spans="1:31" ht="15.75" customHeight="1" outlineLevel="1" x14ac:dyDescent="0.3">
      <c r="A43" s="125"/>
      <c r="B43" s="126"/>
      <c r="C43" s="127"/>
      <c r="D43" s="128"/>
      <c r="E43" s="129"/>
      <c r="F43" s="127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41"/>
      <c r="W43" s="141"/>
      <c r="X43" s="141"/>
      <c r="Y43" s="141"/>
      <c r="Z43" s="141"/>
      <c r="AA43" s="141"/>
      <c r="AB43" s="142"/>
      <c r="AC43" s="142"/>
      <c r="AD43" s="143"/>
      <c r="AE43" s="144"/>
    </row>
    <row r="44" spans="1:31" ht="15.75" customHeight="1" outlineLevel="1" x14ac:dyDescent="0.3">
      <c r="A44" s="125"/>
      <c r="B44" s="126"/>
      <c r="C44" s="127"/>
      <c r="D44" s="128"/>
      <c r="E44" s="129"/>
      <c r="F44" s="127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31"/>
      <c r="V44" s="141"/>
      <c r="W44" s="141"/>
      <c r="X44" s="141"/>
      <c r="Y44" s="141"/>
      <c r="Z44" s="141"/>
      <c r="AA44" s="141"/>
      <c r="AB44" s="142"/>
      <c r="AC44" s="142"/>
      <c r="AD44" s="143"/>
      <c r="AE44" s="144"/>
    </row>
    <row r="45" spans="1:31" ht="15.75" customHeight="1" outlineLevel="1" x14ac:dyDescent="0.3">
      <c r="A45" s="125"/>
      <c r="B45" s="126"/>
      <c r="C45" s="127"/>
      <c r="D45" s="128"/>
      <c r="E45" s="129"/>
      <c r="F45" s="127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31"/>
      <c r="V45" s="141"/>
      <c r="W45" s="141"/>
      <c r="X45" s="141"/>
      <c r="Y45" s="141"/>
      <c r="Z45" s="141"/>
      <c r="AA45" s="141"/>
      <c r="AB45" s="142"/>
      <c r="AC45" s="142"/>
      <c r="AD45" s="143"/>
      <c r="AE45" s="144"/>
    </row>
    <row r="46" spans="1:31" ht="15.75" customHeight="1" outlineLevel="1" x14ac:dyDescent="0.3">
      <c r="A46" s="125"/>
      <c r="B46" s="126"/>
      <c r="C46" s="127"/>
      <c r="D46" s="128"/>
      <c r="E46" s="129"/>
      <c r="F46" s="127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31"/>
      <c r="V46" s="141"/>
      <c r="W46" s="141"/>
      <c r="X46" s="141"/>
      <c r="Y46" s="141"/>
      <c r="Z46" s="141"/>
      <c r="AA46" s="141"/>
      <c r="AB46" s="142"/>
      <c r="AC46" s="142"/>
      <c r="AD46" s="143"/>
      <c r="AE46" s="144"/>
    </row>
    <row r="47" spans="1:31" ht="15.75" customHeight="1" outlineLevel="1" x14ac:dyDescent="0.3">
      <c r="A47" s="125"/>
      <c r="B47" s="126"/>
      <c r="C47" s="127"/>
      <c r="D47" s="128"/>
      <c r="E47" s="129"/>
      <c r="F47" s="127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41"/>
      <c r="W47" s="141"/>
      <c r="X47" s="141"/>
      <c r="Y47" s="141"/>
      <c r="Z47" s="141"/>
      <c r="AA47" s="141"/>
      <c r="AB47" s="142"/>
      <c r="AC47" s="142"/>
      <c r="AD47" s="143"/>
      <c r="AE47" s="144"/>
    </row>
    <row r="48" spans="1:31" ht="15.75" customHeight="1" outlineLevel="1" x14ac:dyDescent="0.3">
      <c r="A48" s="125"/>
      <c r="B48" s="126"/>
      <c r="C48" s="127"/>
      <c r="D48" s="128"/>
      <c r="E48" s="129"/>
      <c r="F48" s="127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31"/>
      <c r="V48" s="141"/>
      <c r="W48" s="141"/>
      <c r="X48" s="141"/>
      <c r="Y48" s="141"/>
      <c r="Z48" s="141"/>
      <c r="AA48" s="141"/>
      <c r="AB48" s="142"/>
      <c r="AC48" s="142"/>
      <c r="AD48" s="143"/>
      <c r="AE48" s="144"/>
    </row>
    <row r="49" spans="1:31" ht="15.75" customHeight="1" outlineLevel="1" x14ac:dyDescent="0.3">
      <c r="A49" s="125"/>
      <c r="B49" s="126"/>
      <c r="C49" s="127"/>
      <c r="D49" s="128"/>
      <c r="E49" s="129"/>
      <c r="F49" s="127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31"/>
      <c r="V49" s="141"/>
      <c r="W49" s="141"/>
      <c r="X49" s="141"/>
      <c r="Y49" s="141"/>
      <c r="Z49" s="141"/>
      <c r="AA49" s="141"/>
      <c r="AB49" s="142"/>
      <c r="AC49" s="142"/>
      <c r="AD49" s="143"/>
      <c r="AE49" s="144"/>
    </row>
    <row r="50" spans="1:31" ht="15.75" customHeight="1" outlineLevel="1" x14ac:dyDescent="0.3">
      <c r="A50" s="125"/>
      <c r="B50" s="126"/>
      <c r="C50" s="127"/>
      <c r="D50" s="128"/>
      <c r="E50" s="129"/>
      <c r="F50" s="127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41"/>
      <c r="W50" s="141"/>
      <c r="X50" s="141"/>
      <c r="Y50" s="141"/>
      <c r="Z50" s="141"/>
      <c r="AA50" s="141"/>
      <c r="AB50" s="142"/>
      <c r="AC50" s="142"/>
      <c r="AD50" s="143"/>
      <c r="AE50" s="144"/>
    </row>
    <row r="51" spans="1:31" ht="15.75" customHeight="1" outlineLevel="1" x14ac:dyDescent="0.3">
      <c r="A51" s="125"/>
      <c r="B51" s="126"/>
      <c r="C51" s="127"/>
      <c r="D51" s="128"/>
      <c r="E51" s="129"/>
      <c r="F51" s="127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31"/>
      <c r="V51" s="141"/>
      <c r="W51" s="141"/>
      <c r="X51" s="141"/>
      <c r="Y51" s="141"/>
      <c r="Z51" s="141"/>
      <c r="AA51" s="141"/>
      <c r="AB51" s="142"/>
      <c r="AC51" s="142"/>
      <c r="AD51" s="143"/>
      <c r="AE51" s="144"/>
    </row>
    <row r="52" spans="1:31" ht="15.75" customHeight="1" outlineLevel="1" x14ac:dyDescent="0.3">
      <c r="A52" s="125"/>
      <c r="B52" s="126"/>
      <c r="C52" s="127"/>
      <c r="D52" s="128"/>
      <c r="E52" s="129"/>
      <c r="F52" s="127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41"/>
      <c r="W52" s="141"/>
      <c r="X52" s="141"/>
      <c r="Y52" s="141"/>
      <c r="Z52" s="141"/>
      <c r="AA52" s="141"/>
      <c r="AB52" s="142"/>
      <c r="AC52" s="142"/>
      <c r="AD52" s="143"/>
      <c r="AE52" s="144"/>
    </row>
    <row r="53" spans="1:31" ht="15.75" customHeight="1" outlineLevel="1" x14ac:dyDescent="0.3">
      <c r="A53" s="125"/>
      <c r="B53" s="126"/>
      <c r="C53" s="127"/>
      <c r="D53" s="128"/>
      <c r="E53" s="129"/>
      <c r="F53" s="127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41"/>
      <c r="W53" s="141"/>
      <c r="X53" s="141"/>
      <c r="Y53" s="141"/>
      <c r="Z53" s="141"/>
      <c r="AA53" s="141"/>
      <c r="AB53" s="142"/>
      <c r="AC53" s="142"/>
      <c r="AD53" s="143"/>
      <c r="AE53" s="144"/>
    </row>
    <row r="54" spans="1:31" ht="15.75" customHeight="1" outlineLevel="1" x14ac:dyDescent="0.3">
      <c r="A54" s="125"/>
      <c r="B54" s="126"/>
      <c r="C54" s="127"/>
      <c r="D54" s="128"/>
      <c r="E54" s="129"/>
      <c r="F54" s="127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31"/>
      <c r="V54" s="141"/>
      <c r="W54" s="141"/>
      <c r="X54" s="141"/>
      <c r="Y54" s="141"/>
      <c r="Z54" s="141"/>
      <c r="AA54" s="141"/>
      <c r="AB54" s="142"/>
      <c r="AC54" s="142"/>
      <c r="AD54" s="143"/>
      <c r="AE54" s="144"/>
    </row>
    <row r="55" spans="1:31" ht="15.75" customHeight="1" outlineLevel="1" x14ac:dyDescent="0.3">
      <c r="A55" s="125"/>
      <c r="B55" s="126"/>
      <c r="C55" s="127"/>
      <c r="D55" s="128"/>
      <c r="E55" s="129"/>
      <c r="F55" s="127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31"/>
      <c r="V55" s="141"/>
      <c r="W55" s="141"/>
      <c r="X55" s="141"/>
      <c r="Y55" s="141"/>
      <c r="Z55" s="141"/>
      <c r="AA55" s="141"/>
      <c r="AB55" s="142"/>
      <c r="AC55" s="142"/>
      <c r="AD55" s="143"/>
      <c r="AE55" s="144"/>
    </row>
    <row r="56" spans="1:31" ht="15.75" customHeight="1" outlineLevel="1" x14ac:dyDescent="0.3">
      <c r="A56" s="125"/>
      <c r="B56" s="126"/>
      <c r="C56" s="127"/>
      <c r="D56" s="128"/>
      <c r="E56" s="129"/>
      <c r="F56" s="127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41"/>
      <c r="W56" s="141"/>
      <c r="X56" s="141"/>
      <c r="Y56" s="141"/>
      <c r="Z56" s="141"/>
      <c r="AA56" s="141"/>
      <c r="AB56" s="142"/>
      <c r="AC56" s="142"/>
      <c r="AD56" s="143"/>
      <c r="AE56" s="144"/>
    </row>
    <row r="57" spans="1:31" ht="15.75" customHeight="1" outlineLevel="1" x14ac:dyDescent="0.3">
      <c r="A57" s="125"/>
      <c r="B57" s="126"/>
      <c r="C57" s="127"/>
      <c r="D57" s="128"/>
      <c r="E57" s="129"/>
      <c r="F57" s="127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41"/>
      <c r="W57" s="141"/>
      <c r="X57" s="141"/>
      <c r="Y57" s="141"/>
      <c r="Z57" s="141"/>
      <c r="AA57" s="141"/>
      <c r="AB57" s="142"/>
      <c r="AC57" s="142"/>
      <c r="AD57" s="143"/>
      <c r="AE57" s="144"/>
    </row>
    <row r="58" spans="1:31" ht="15.75" customHeight="1" outlineLevel="1" x14ac:dyDescent="0.3">
      <c r="A58" s="125"/>
      <c r="B58" s="126"/>
      <c r="C58" s="127"/>
      <c r="D58" s="128"/>
      <c r="E58" s="129"/>
      <c r="F58" s="127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31"/>
      <c r="V58" s="141"/>
      <c r="W58" s="141"/>
      <c r="X58" s="141"/>
      <c r="Y58" s="141"/>
      <c r="Z58" s="141"/>
      <c r="AA58" s="141"/>
      <c r="AB58" s="142"/>
      <c r="AC58" s="142"/>
      <c r="AD58" s="143"/>
      <c r="AE58" s="144"/>
    </row>
    <row r="59" spans="1:31" ht="15.75" customHeight="1" outlineLevel="1" x14ac:dyDescent="0.3">
      <c r="A59" s="125"/>
      <c r="B59" s="126"/>
      <c r="C59" s="127"/>
      <c r="D59" s="128"/>
      <c r="E59" s="129"/>
      <c r="F59" s="127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31"/>
      <c r="V59" s="141"/>
      <c r="W59" s="141"/>
      <c r="X59" s="141"/>
      <c r="Y59" s="141"/>
      <c r="Z59" s="141"/>
      <c r="AA59" s="141"/>
      <c r="AB59" s="142"/>
      <c r="AC59" s="142"/>
      <c r="AD59" s="143"/>
      <c r="AE59" s="144"/>
    </row>
    <row r="60" spans="1:31" ht="15.75" customHeight="1" outlineLevel="1" x14ac:dyDescent="0.3">
      <c r="A60" s="125"/>
      <c r="B60" s="126"/>
      <c r="C60" s="127"/>
      <c r="D60" s="128"/>
      <c r="E60" s="129"/>
      <c r="F60" s="127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31"/>
      <c r="V60" s="141"/>
      <c r="W60" s="141"/>
      <c r="X60" s="141"/>
      <c r="Y60" s="141"/>
      <c r="Z60" s="141"/>
      <c r="AA60" s="141"/>
      <c r="AB60" s="142"/>
      <c r="AC60" s="142"/>
      <c r="AD60" s="143"/>
      <c r="AE60" s="144"/>
    </row>
    <row r="61" spans="1:31" ht="15.75" customHeight="1" outlineLevel="1" x14ac:dyDescent="0.3">
      <c r="A61" s="125"/>
      <c r="B61" s="126"/>
      <c r="C61" s="127"/>
      <c r="D61" s="128"/>
      <c r="E61" s="129"/>
      <c r="F61" s="127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31"/>
      <c r="V61" s="141"/>
      <c r="W61" s="141"/>
      <c r="X61" s="141"/>
      <c r="Y61" s="141"/>
      <c r="Z61" s="141"/>
      <c r="AA61" s="141"/>
      <c r="AB61" s="142"/>
      <c r="AC61" s="142"/>
      <c r="AD61" s="143"/>
      <c r="AE61" s="144"/>
    </row>
    <row r="62" spans="1:31" ht="15.75" customHeight="1" outlineLevel="1" x14ac:dyDescent="0.3">
      <c r="A62" s="125"/>
      <c r="B62" s="126"/>
      <c r="C62" s="127"/>
      <c r="D62" s="128"/>
      <c r="E62" s="129"/>
      <c r="F62" s="127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41"/>
      <c r="W62" s="141"/>
      <c r="X62" s="141"/>
      <c r="Y62" s="141"/>
      <c r="Z62" s="141"/>
      <c r="AA62" s="141"/>
      <c r="AB62" s="142"/>
      <c r="AC62" s="142"/>
      <c r="AD62" s="143"/>
      <c r="AE62" s="144"/>
    </row>
    <row r="63" spans="1:31" ht="15.75" customHeight="1" outlineLevel="1" x14ac:dyDescent="0.3">
      <c r="A63" s="125"/>
      <c r="B63" s="126"/>
      <c r="C63" s="127"/>
      <c r="D63" s="128"/>
      <c r="E63" s="129"/>
      <c r="F63" s="127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31"/>
      <c r="V63" s="141"/>
      <c r="W63" s="141"/>
      <c r="X63" s="141"/>
      <c r="Y63" s="141"/>
      <c r="Z63" s="141"/>
      <c r="AA63" s="141"/>
      <c r="AB63" s="142"/>
      <c r="AC63" s="142"/>
      <c r="AD63" s="143"/>
      <c r="AE63" s="144"/>
    </row>
    <row r="64" spans="1:31" ht="15.75" customHeight="1" outlineLevel="1" x14ac:dyDescent="0.3">
      <c r="A64" s="125"/>
      <c r="B64" s="126"/>
      <c r="C64" s="127"/>
      <c r="D64" s="128"/>
      <c r="E64" s="129"/>
      <c r="F64" s="127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31"/>
      <c r="V64" s="141"/>
      <c r="W64" s="141"/>
      <c r="X64" s="141"/>
      <c r="Y64" s="141"/>
      <c r="Z64" s="141"/>
      <c r="AA64" s="141"/>
      <c r="AB64" s="142"/>
      <c r="AC64" s="142"/>
      <c r="AD64" s="143"/>
      <c r="AE64" s="144"/>
    </row>
    <row r="65" spans="1:31" ht="15.75" customHeight="1" outlineLevel="1" x14ac:dyDescent="0.3">
      <c r="A65" s="125"/>
      <c r="B65" s="126"/>
      <c r="C65" s="127"/>
      <c r="D65" s="128"/>
      <c r="E65" s="129"/>
      <c r="F65" s="127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31"/>
      <c r="V65" s="141"/>
      <c r="W65" s="141"/>
      <c r="X65" s="141"/>
      <c r="Y65" s="141"/>
      <c r="Z65" s="141"/>
      <c r="AA65" s="141"/>
      <c r="AB65" s="142"/>
      <c r="AC65" s="142"/>
      <c r="AD65" s="143"/>
      <c r="AE65" s="144"/>
    </row>
    <row r="66" spans="1:31" ht="15.75" customHeight="1" outlineLevel="1" x14ac:dyDescent="0.3">
      <c r="A66" s="125"/>
      <c r="B66" s="126"/>
      <c r="C66" s="127"/>
      <c r="D66" s="128"/>
      <c r="E66" s="129"/>
      <c r="F66" s="127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31"/>
      <c r="V66" s="141"/>
      <c r="W66" s="141"/>
      <c r="X66" s="141"/>
      <c r="Y66" s="141"/>
      <c r="Z66" s="141"/>
      <c r="AA66" s="141"/>
      <c r="AB66" s="142"/>
      <c r="AC66" s="142"/>
      <c r="AD66" s="143"/>
      <c r="AE66" s="144"/>
    </row>
    <row r="67" spans="1:31" ht="15.75" customHeight="1" outlineLevel="1" x14ac:dyDescent="0.3">
      <c r="A67" s="125"/>
      <c r="B67" s="126"/>
      <c r="C67" s="127"/>
      <c r="D67" s="128"/>
      <c r="E67" s="129"/>
      <c r="F67" s="127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31"/>
      <c r="V67" s="141"/>
      <c r="W67" s="141"/>
      <c r="X67" s="141"/>
      <c r="Y67" s="141"/>
      <c r="Z67" s="141"/>
      <c r="AA67" s="141"/>
      <c r="AB67" s="142"/>
      <c r="AC67" s="142"/>
      <c r="AD67" s="143"/>
      <c r="AE67" s="144"/>
    </row>
    <row r="68" spans="1:31" ht="15.75" customHeight="1" outlineLevel="1" x14ac:dyDescent="0.3">
      <c r="A68" s="125"/>
      <c r="B68" s="126"/>
      <c r="C68" s="127"/>
      <c r="D68" s="128"/>
      <c r="E68" s="129"/>
      <c r="F68" s="127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31"/>
      <c r="V68" s="141"/>
      <c r="W68" s="141"/>
      <c r="X68" s="141"/>
      <c r="Y68" s="141"/>
      <c r="Z68" s="141"/>
      <c r="AA68" s="141"/>
      <c r="AB68" s="142"/>
      <c r="AC68" s="142"/>
      <c r="AD68" s="143"/>
      <c r="AE68" s="144"/>
    </row>
    <row r="69" spans="1:31" ht="15.75" customHeight="1" outlineLevel="1" x14ac:dyDescent="0.3">
      <c r="A69" s="125"/>
      <c r="B69" s="126"/>
      <c r="C69" s="127"/>
      <c r="D69" s="128"/>
      <c r="E69" s="129"/>
      <c r="F69" s="127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41"/>
      <c r="W69" s="141"/>
      <c r="X69" s="141"/>
      <c r="Y69" s="141"/>
      <c r="Z69" s="141"/>
      <c r="AA69" s="141"/>
      <c r="AB69" s="142"/>
      <c r="AC69" s="142"/>
      <c r="AD69" s="143"/>
      <c r="AE69" s="144"/>
    </row>
    <row r="70" spans="1:31" ht="15.75" customHeight="1" outlineLevel="1" x14ac:dyDescent="0.3">
      <c r="A70" s="125"/>
      <c r="B70" s="126"/>
      <c r="C70" s="127"/>
      <c r="D70" s="128"/>
      <c r="E70" s="129"/>
      <c r="F70" s="127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41"/>
      <c r="W70" s="141"/>
      <c r="X70" s="141"/>
      <c r="Y70" s="141"/>
      <c r="Z70" s="141"/>
      <c r="AA70" s="141"/>
      <c r="AB70" s="142"/>
      <c r="AC70" s="142"/>
      <c r="AD70" s="143"/>
      <c r="AE70" s="144"/>
    </row>
    <row r="71" spans="1:31" ht="15.75" customHeight="1" outlineLevel="1" x14ac:dyDescent="0.3">
      <c r="A71" s="125"/>
      <c r="B71" s="126"/>
      <c r="C71" s="127"/>
      <c r="D71" s="128"/>
      <c r="E71" s="129"/>
      <c r="F71" s="127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31"/>
      <c r="V71" s="141"/>
      <c r="W71" s="141"/>
      <c r="X71" s="141"/>
      <c r="Y71" s="141"/>
      <c r="Z71" s="141"/>
      <c r="AA71" s="141"/>
      <c r="AB71" s="142"/>
      <c r="AC71" s="142"/>
      <c r="AD71" s="143"/>
      <c r="AE71" s="144"/>
    </row>
    <row r="72" spans="1:31" ht="15.75" customHeight="1" outlineLevel="1" x14ac:dyDescent="0.3">
      <c r="A72" s="125"/>
      <c r="B72" s="126"/>
      <c r="C72" s="127"/>
      <c r="D72" s="128"/>
      <c r="E72" s="129"/>
      <c r="F72" s="127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41"/>
      <c r="W72" s="141"/>
      <c r="X72" s="141"/>
      <c r="Y72" s="141"/>
      <c r="Z72" s="141"/>
      <c r="AA72" s="141"/>
      <c r="AB72" s="142"/>
      <c r="AC72" s="142"/>
      <c r="AD72" s="143"/>
      <c r="AE72" s="144"/>
    </row>
    <row r="73" spans="1:31" ht="15.75" customHeight="1" outlineLevel="1" x14ac:dyDescent="0.3">
      <c r="A73" s="125"/>
      <c r="B73" s="126"/>
      <c r="C73" s="127"/>
      <c r="D73" s="128"/>
      <c r="E73" s="129"/>
      <c r="F73" s="127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31"/>
      <c r="V73" s="141"/>
      <c r="W73" s="141"/>
      <c r="X73" s="141"/>
      <c r="Y73" s="141"/>
      <c r="Z73" s="141"/>
      <c r="AA73" s="141"/>
      <c r="AB73" s="142"/>
      <c r="AC73" s="142"/>
      <c r="AD73" s="143"/>
      <c r="AE73" s="144"/>
    </row>
    <row r="74" spans="1:31" ht="15.75" customHeight="1" outlineLevel="1" x14ac:dyDescent="0.3">
      <c r="A74" s="125"/>
      <c r="B74" s="126"/>
      <c r="C74" s="127"/>
      <c r="D74" s="128"/>
      <c r="E74" s="129"/>
      <c r="F74" s="127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41"/>
      <c r="W74" s="141"/>
      <c r="X74" s="141"/>
      <c r="Y74" s="141"/>
      <c r="Z74" s="141"/>
      <c r="AA74" s="141"/>
      <c r="AB74" s="142"/>
      <c r="AC74" s="142"/>
      <c r="AD74" s="143"/>
      <c r="AE74" s="144"/>
    </row>
    <row r="75" spans="1:31" ht="15.75" customHeight="1" outlineLevel="1" x14ac:dyDescent="0.3">
      <c r="A75" s="125"/>
      <c r="B75" s="126"/>
      <c r="C75" s="127"/>
      <c r="D75" s="128"/>
      <c r="E75" s="129"/>
      <c r="F75" s="127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31"/>
      <c r="V75" s="141"/>
      <c r="W75" s="141"/>
      <c r="X75" s="141"/>
      <c r="Y75" s="141"/>
      <c r="Z75" s="141"/>
      <c r="AA75" s="141"/>
      <c r="AB75" s="142"/>
      <c r="AC75" s="142"/>
      <c r="AD75" s="143"/>
      <c r="AE75" s="144"/>
    </row>
    <row r="76" spans="1:31" ht="15.75" customHeight="1" outlineLevel="1" x14ac:dyDescent="0.3">
      <c r="A76" s="125"/>
      <c r="B76" s="126"/>
      <c r="C76" s="127"/>
      <c r="D76" s="128"/>
      <c r="E76" s="129"/>
      <c r="F76" s="127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31"/>
      <c r="V76" s="141"/>
      <c r="W76" s="141"/>
      <c r="X76" s="141"/>
      <c r="Y76" s="141"/>
      <c r="Z76" s="141"/>
      <c r="AA76" s="141"/>
      <c r="AB76" s="142"/>
      <c r="AC76" s="142"/>
      <c r="AD76" s="143"/>
      <c r="AE76" s="144"/>
    </row>
    <row r="77" spans="1:31" ht="15.75" customHeight="1" outlineLevel="1" x14ac:dyDescent="0.3">
      <c r="A77" s="125"/>
      <c r="B77" s="126"/>
      <c r="C77" s="127"/>
      <c r="D77" s="128"/>
      <c r="E77" s="129"/>
      <c r="F77" s="127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31"/>
      <c r="V77" s="141"/>
      <c r="W77" s="141"/>
      <c r="X77" s="141"/>
      <c r="Y77" s="141"/>
      <c r="Z77" s="141"/>
      <c r="AA77" s="141"/>
      <c r="AB77" s="142"/>
      <c r="AC77" s="142"/>
      <c r="AD77" s="143"/>
      <c r="AE77" s="144"/>
    </row>
    <row r="78" spans="1:31" ht="15.75" customHeight="1" outlineLevel="1" x14ac:dyDescent="0.3">
      <c r="A78" s="125"/>
      <c r="B78" s="126"/>
      <c r="C78" s="127"/>
      <c r="D78" s="128"/>
      <c r="E78" s="129"/>
      <c r="F78" s="127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41"/>
      <c r="W78" s="141"/>
      <c r="X78" s="141"/>
      <c r="Y78" s="141"/>
      <c r="Z78" s="141"/>
      <c r="AA78" s="141"/>
      <c r="AB78" s="142"/>
      <c r="AC78" s="142"/>
      <c r="AD78" s="143"/>
      <c r="AE78" s="144"/>
    </row>
    <row r="79" spans="1:31" ht="15.75" customHeight="1" outlineLevel="1" x14ac:dyDescent="0.3">
      <c r="A79" s="125"/>
      <c r="B79" s="126"/>
      <c r="C79" s="127"/>
      <c r="D79" s="128"/>
      <c r="E79" s="129"/>
      <c r="F79" s="127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41"/>
      <c r="W79" s="141"/>
      <c r="X79" s="141"/>
      <c r="Y79" s="141"/>
      <c r="Z79" s="141"/>
      <c r="AA79" s="141"/>
      <c r="AB79" s="142"/>
      <c r="AC79" s="142"/>
      <c r="AD79" s="143"/>
      <c r="AE79" s="144"/>
    </row>
    <row r="80" spans="1:31" ht="15.75" customHeight="1" outlineLevel="1" x14ac:dyDescent="0.3">
      <c r="A80" s="125"/>
      <c r="B80" s="126"/>
      <c r="C80" s="127"/>
      <c r="D80" s="128"/>
      <c r="E80" s="129"/>
      <c r="F80" s="127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31"/>
      <c r="V80" s="141"/>
      <c r="W80" s="141"/>
      <c r="X80" s="141"/>
      <c r="Y80" s="141"/>
      <c r="Z80" s="141"/>
      <c r="AA80" s="141"/>
      <c r="AB80" s="142"/>
      <c r="AC80" s="142"/>
      <c r="AD80" s="143"/>
      <c r="AE80" s="144"/>
    </row>
    <row r="81" spans="1:31" ht="15.75" customHeight="1" outlineLevel="1" x14ac:dyDescent="0.3">
      <c r="A81" s="125"/>
      <c r="B81" s="126"/>
      <c r="C81" s="127"/>
      <c r="D81" s="128"/>
      <c r="E81" s="129"/>
      <c r="F81" s="127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31"/>
      <c r="V81" s="141"/>
      <c r="W81" s="141"/>
      <c r="X81" s="141"/>
      <c r="Y81" s="141"/>
      <c r="Z81" s="141"/>
      <c r="AA81" s="141"/>
      <c r="AB81" s="142"/>
      <c r="AC81" s="142"/>
      <c r="AD81" s="143"/>
      <c r="AE81" s="144"/>
    </row>
    <row r="82" spans="1:31" ht="15.75" customHeight="1" outlineLevel="1" x14ac:dyDescent="0.3">
      <c r="A82" s="125"/>
      <c r="B82" s="126"/>
      <c r="C82" s="127"/>
      <c r="D82" s="128"/>
      <c r="E82" s="129"/>
      <c r="F82" s="127"/>
      <c r="G82" s="128"/>
      <c r="H82" s="128"/>
      <c r="I82" s="128"/>
      <c r="J82" s="128"/>
      <c r="K82" s="128"/>
      <c r="L82" s="127"/>
      <c r="M82" s="127"/>
      <c r="N82" s="127"/>
      <c r="O82" s="128"/>
      <c r="P82" s="128"/>
      <c r="Q82" s="128"/>
      <c r="R82" s="128"/>
      <c r="S82" s="128"/>
      <c r="T82" s="128"/>
      <c r="U82" s="131"/>
      <c r="V82" s="141"/>
      <c r="W82" s="141"/>
      <c r="X82" s="141"/>
      <c r="Y82" s="141"/>
      <c r="Z82" s="141"/>
      <c r="AA82" s="141"/>
      <c r="AB82" s="142"/>
      <c r="AC82" s="142"/>
      <c r="AD82" s="143"/>
      <c r="AE82" s="144"/>
    </row>
    <row r="83" spans="1:31" ht="15.75" customHeight="1" outlineLevel="1" x14ac:dyDescent="0.3">
      <c r="A83" s="125"/>
      <c r="B83" s="126"/>
      <c r="C83" s="127"/>
      <c r="D83" s="128"/>
      <c r="E83" s="129"/>
      <c r="F83" s="127"/>
      <c r="G83" s="128"/>
      <c r="H83" s="128"/>
      <c r="I83" s="128"/>
      <c r="J83" s="128"/>
      <c r="K83" s="128"/>
      <c r="L83" s="127"/>
      <c r="M83" s="127"/>
      <c r="N83" s="127"/>
      <c r="O83" s="128"/>
      <c r="P83" s="128"/>
      <c r="Q83" s="128"/>
      <c r="R83" s="128"/>
      <c r="S83" s="128"/>
      <c r="T83" s="128"/>
      <c r="U83" s="131"/>
      <c r="V83" s="141"/>
      <c r="W83" s="141"/>
      <c r="X83" s="141"/>
      <c r="Y83" s="141"/>
      <c r="Z83" s="141"/>
      <c r="AA83" s="141"/>
      <c r="AB83" s="142"/>
      <c r="AC83" s="142"/>
      <c r="AD83" s="143"/>
      <c r="AE83" s="144"/>
    </row>
    <row r="84" spans="1:31" ht="15.75" customHeight="1" outlineLevel="1" x14ac:dyDescent="0.3">
      <c r="A84" s="125"/>
      <c r="B84" s="126"/>
      <c r="C84" s="127"/>
      <c r="D84" s="128"/>
      <c r="E84" s="129"/>
      <c r="F84" s="127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31"/>
      <c r="V84" s="141"/>
      <c r="W84" s="141"/>
      <c r="X84" s="141"/>
      <c r="Y84" s="141"/>
      <c r="Z84" s="141"/>
      <c r="AA84" s="141"/>
      <c r="AB84" s="142"/>
      <c r="AC84" s="142"/>
      <c r="AD84" s="143"/>
      <c r="AE84" s="144"/>
    </row>
    <row r="85" spans="1:31" ht="15.75" customHeight="1" outlineLevel="1" x14ac:dyDescent="0.3">
      <c r="A85" s="125"/>
      <c r="B85" s="126"/>
      <c r="C85" s="127"/>
      <c r="D85" s="128"/>
      <c r="E85" s="129"/>
      <c r="F85" s="127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31"/>
      <c r="V85" s="141"/>
      <c r="W85" s="141"/>
      <c r="X85" s="141"/>
      <c r="Y85" s="141"/>
      <c r="Z85" s="141"/>
      <c r="AA85" s="141"/>
      <c r="AB85" s="142"/>
      <c r="AC85" s="142"/>
      <c r="AD85" s="143"/>
      <c r="AE85" s="144"/>
    </row>
    <row r="86" spans="1:31" ht="15.75" customHeight="1" outlineLevel="1" x14ac:dyDescent="0.3">
      <c r="A86" s="125"/>
      <c r="B86" s="126"/>
      <c r="C86" s="127"/>
      <c r="D86" s="128"/>
      <c r="E86" s="129"/>
      <c r="F86" s="127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41"/>
      <c r="W86" s="141"/>
      <c r="X86" s="141"/>
      <c r="Y86" s="141"/>
      <c r="Z86" s="141"/>
      <c r="AA86" s="141"/>
      <c r="AB86" s="142"/>
      <c r="AC86" s="142"/>
      <c r="AD86" s="143"/>
      <c r="AE86" s="144"/>
    </row>
    <row r="87" spans="1:31" ht="15.75" customHeight="1" outlineLevel="1" x14ac:dyDescent="0.3">
      <c r="A87" s="125"/>
      <c r="B87" s="126"/>
      <c r="C87" s="127"/>
      <c r="D87" s="128"/>
      <c r="E87" s="129"/>
      <c r="F87" s="127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41"/>
      <c r="W87" s="141"/>
      <c r="X87" s="141"/>
      <c r="Y87" s="141"/>
      <c r="Z87" s="141"/>
      <c r="AA87" s="141"/>
      <c r="AB87" s="142"/>
      <c r="AC87" s="142"/>
      <c r="AD87" s="143"/>
      <c r="AE87" s="144"/>
    </row>
    <row r="88" spans="1:31" ht="15.75" customHeight="1" outlineLevel="1" x14ac:dyDescent="0.3">
      <c r="A88" s="125"/>
      <c r="B88" s="126"/>
      <c r="C88" s="127"/>
      <c r="D88" s="128"/>
      <c r="E88" s="129"/>
      <c r="F88" s="127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31"/>
      <c r="V88" s="141"/>
      <c r="W88" s="141"/>
      <c r="X88" s="141"/>
      <c r="Y88" s="141"/>
      <c r="Z88" s="141"/>
      <c r="AA88" s="141"/>
      <c r="AB88" s="142"/>
      <c r="AC88" s="142"/>
      <c r="AD88" s="143"/>
      <c r="AE88" s="144"/>
    </row>
    <row r="89" spans="1:31" ht="15.75" customHeight="1" outlineLevel="1" x14ac:dyDescent="0.3">
      <c r="A89" s="125"/>
      <c r="B89" s="126"/>
      <c r="C89" s="127"/>
      <c r="D89" s="128"/>
      <c r="E89" s="129"/>
      <c r="F89" s="127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41"/>
      <c r="W89" s="141"/>
      <c r="X89" s="141"/>
      <c r="Y89" s="141"/>
      <c r="Z89" s="141"/>
      <c r="AA89" s="141"/>
      <c r="AB89" s="142"/>
      <c r="AC89" s="142"/>
      <c r="AD89" s="143"/>
      <c r="AE89" s="144"/>
    </row>
    <row r="90" spans="1:31" ht="15.75" customHeight="1" outlineLevel="1" x14ac:dyDescent="0.3">
      <c r="A90" s="125"/>
      <c r="B90" s="126"/>
      <c r="C90" s="127"/>
      <c r="D90" s="128"/>
      <c r="E90" s="129"/>
      <c r="F90" s="127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41"/>
      <c r="W90" s="141"/>
      <c r="X90" s="141"/>
      <c r="Y90" s="141"/>
      <c r="Z90" s="141"/>
      <c r="AA90" s="141"/>
      <c r="AB90" s="142"/>
      <c r="AC90" s="142"/>
      <c r="AD90" s="143"/>
      <c r="AE90" s="144"/>
    </row>
    <row r="91" spans="1:31" ht="15.75" customHeight="1" outlineLevel="1" x14ac:dyDescent="0.3">
      <c r="A91" s="125"/>
      <c r="B91" s="126"/>
      <c r="C91" s="127"/>
      <c r="D91" s="128"/>
      <c r="E91" s="129"/>
      <c r="F91" s="127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41"/>
      <c r="W91" s="141"/>
      <c r="X91" s="141"/>
      <c r="Y91" s="141"/>
      <c r="Z91" s="141"/>
      <c r="AA91" s="141"/>
      <c r="AB91" s="142"/>
      <c r="AC91" s="142"/>
      <c r="AD91" s="143"/>
      <c r="AE91" s="144"/>
    </row>
    <row r="92" spans="1:31" ht="15.75" customHeight="1" outlineLevel="1" x14ac:dyDescent="0.3">
      <c r="A92" s="125"/>
      <c r="B92" s="126"/>
      <c r="C92" s="127"/>
      <c r="D92" s="128"/>
      <c r="E92" s="129"/>
      <c r="F92" s="127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41"/>
      <c r="W92" s="141"/>
      <c r="X92" s="141"/>
      <c r="Y92" s="141"/>
      <c r="Z92" s="141"/>
      <c r="AA92" s="141"/>
      <c r="AB92" s="142"/>
      <c r="AC92" s="142"/>
      <c r="AD92" s="143"/>
      <c r="AE92" s="144"/>
    </row>
    <row r="93" spans="1:31" ht="15.75" customHeight="1" outlineLevel="1" x14ac:dyDescent="0.3">
      <c r="A93" s="125"/>
      <c r="B93" s="126"/>
      <c r="C93" s="127"/>
      <c r="D93" s="128"/>
      <c r="E93" s="126"/>
      <c r="F93" s="127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31"/>
      <c r="V93" s="141"/>
      <c r="W93" s="141"/>
      <c r="X93" s="141"/>
      <c r="Y93" s="141"/>
      <c r="Z93" s="141"/>
      <c r="AA93" s="141"/>
      <c r="AB93" s="142"/>
      <c r="AC93" s="142"/>
      <c r="AD93" s="143"/>
      <c r="AE93" s="144"/>
    </row>
    <row r="94" spans="1:31" ht="15.75" customHeight="1" outlineLevel="1" x14ac:dyDescent="0.3">
      <c r="A94" s="125"/>
      <c r="B94" s="126"/>
      <c r="C94" s="127"/>
      <c r="D94" s="128"/>
      <c r="E94" s="129"/>
      <c r="F94" s="127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31"/>
      <c r="V94" s="141"/>
      <c r="W94" s="141"/>
      <c r="X94" s="141"/>
      <c r="Y94" s="141"/>
      <c r="Z94" s="141"/>
      <c r="AA94" s="141"/>
      <c r="AB94" s="142"/>
      <c r="AC94" s="142"/>
      <c r="AD94" s="143"/>
      <c r="AE94" s="144"/>
    </row>
    <row r="95" spans="1:31" ht="15.75" customHeight="1" outlineLevel="1" x14ac:dyDescent="0.3">
      <c r="A95" s="125"/>
      <c r="B95" s="126"/>
      <c r="C95" s="127"/>
      <c r="D95" s="128"/>
      <c r="E95" s="129"/>
      <c r="F95" s="127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31"/>
      <c r="V95" s="141"/>
      <c r="W95" s="141"/>
      <c r="X95" s="141"/>
      <c r="Y95" s="141"/>
      <c r="Z95" s="141"/>
      <c r="AA95" s="141"/>
      <c r="AB95" s="142"/>
      <c r="AC95" s="142"/>
      <c r="AD95" s="143"/>
      <c r="AE95" s="144"/>
    </row>
    <row r="96" spans="1:31" ht="15.75" customHeight="1" outlineLevel="1" x14ac:dyDescent="0.3">
      <c r="A96" s="125"/>
      <c r="B96" s="126"/>
      <c r="C96" s="127"/>
      <c r="D96" s="128"/>
      <c r="E96" s="129"/>
      <c r="F96" s="127"/>
      <c r="G96" s="128"/>
      <c r="H96" s="128"/>
      <c r="I96" s="128"/>
      <c r="J96" s="128"/>
      <c r="K96" s="128"/>
      <c r="L96" s="127"/>
      <c r="M96" s="127"/>
      <c r="N96" s="127"/>
      <c r="O96" s="128"/>
      <c r="P96" s="128"/>
      <c r="Q96" s="128"/>
      <c r="R96" s="128"/>
      <c r="S96" s="128"/>
      <c r="T96" s="128"/>
      <c r="U96" s="131"/>
      <c r="V96" s="141"/>
      <c r="W96" s="141"/>
      <c r="X96" s="141"/>
      <c r="Y96" s="141"/>
      <c r="Z96" s="141"/>
      <c r="AA96" s="141"/>
      <c r="AB96" s="142"/>
      <c r="AC96" s="142"/>
      <c r="AD96" s="143"/>
      <c r="AE96" s="144"/>
    </row>
    <row r="97" spans="1:31" ht="15.75" customHeight="1" outlineLevel="1" x14ac:dyDescent="0.3">
      <c r="A97" s="125"/>
      <c r="B97" s="126"/>
      <c r="C97" s="127"/>
      <c r="D97" s="128"/>
      <c r="E97" s="129"/>
      <c r="F97" s="127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31"/>
      <c r="V97" s="141"/>
      <c r="W97" s="141"/>
      <c r="X97" s="141"/>
      <c r="Y97" s="141"/>
      <c r="Z97" s="141"/>
      <c r="AA97" s="141"/>
      <c r="AB97" s="142"/>
      <c r="AC97" s="142"/>
      <c r="AD97" s="143"/>
      <c r="AE97" s="144"/>
    </row>
    <row r="98" spans="1:31" ht="15.75" customHeight="1" outlineLevel="1" x14ac:dyDescent="0.3">
      <c r="A98" s="125"/>
      <c r="B98" s="126"/>
      <c r="C98" s="127"/>
      <c r="D98" s="128"/>
      <c r="E98" s="129"/>
      <c r="F98" s="127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31"/>
      <c r="V98" s="141"/>
      <c r="W98" s="141"/>
      <c r="X98" s="141"/>
      <c r="Y98" s="141"/>
      <c r="Z98" s="141"/>
      <c r="AA98" s="141"/>
      <c r="AB98" s="142"/>
      <c r="AC98" s="142"/>
      <c r="AD98" s="143"/>
      <c r="AE98" s="144"/>
    </row>
    <row r="99" spans="1:31" ht="15.75" customHeight="1" outlineLevel="1" x14ac:dyDescent="0.3">
      <c r="A99" s="125"/>
      <c r="B99" s="126"/>
      <c r="C99" s="127"/>
      <c r="D99" s="128"/>
      <c r="E99" s="129"/>
      <c r="F99" s="127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31"/>
      <c r="V99" s="141"/>
      <c r="W99" s="141"/>
      <c r="X99" s="141"/>
      <c r="Y99" s="141"/>
      <c r="Z99" s="141"/>
      <c r="AA99" s="141"/>
      <c r="AB99" s="142"/>
      <c r="AC99" s="142"/>
      <c r="AD99" s="143"/>
      <c r="AE99" s="144"/>
    </row>
    <row r="100" spans="1:31" ht="15.75" customHeight="1" outlineLevel="1" x14ac:dyDescent="0.3">
      <c r="A100" s="125"/>
      <c r="B100" s="126"/>
      <c r="C100" s="127"/>
      <c r="D100" s="128"/>
      <c r="E100" s="129"/>
      <c r="F100" s="127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31"/>
      <c r="V100" s="141"/>
      <c r="W100" s="141"/>
      <c r="X100" s="141"/>
      <c r="Y100" s="141"/>
      <c r="Z100" s="141"/>
      <c r="AA100" s="141"/>
      <c r="AB100" s="142"/>
      <c r="AC100" s="142"/>
      <c r="AD100" s="143"/>
      <c r="AE100" s="144"/>
    </row>
    <row r="101" spans="1:31" ht="15.75" customHeight="1" outlineLevel="1" x14ac:dyDescent="0.3">
      <c r="A101" s="125"/>
      <c r="B101" s="126"/>
      <c r="C101" s="127"/>
      <c r="D101" s="128"/>
      <c r="E101" s="129"/>
      <c r="F101" s="127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41"/>
      <c r="W101" s="141"/>
      <c r="X101" s="141"/>
      <c r="Y101" s="141"/>
      <c r="Z101" s="141"/>
      <c r="AA101" s="141"/>
      <c r="AB101" s="142"/>
      <c r="AC101" s="142"/>
      <c r="AD101" s="143"/>
      <c r="AE101" s="144"/>
    </row>
    <row r="102" spans="1:31" ht="15.75" customHeight="1" outlineLevel="1" x14ac:dyDescent="0.3">
      <c r="A102" s="125"/>
      <c r="B102" s="126"/>
      <c r="C102" s="127"/>
      <c r="D102" s="128"/>
      <c r="E102" s="129"/>
      <c r="F102" s="127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41"/>
      <c r="W102" s="141"/>
      <c r="X102" s="141"/>
      <c r="Y102" s="141"/>
      <c r="Z102" s="141"/>
      <c r="AA102" s="141"/>
      <c r="AB102" s="142"/>
      <c r="AC102" s="142"/>
      <c r="AD102" s="143"/>
      <c r="AE102" s="144"/>
    </row>
    <row r="103" spans="1:31" ht="15.75" customHeight="1" outlineLevel="1" x14ac:dyDescent="0.3">
      <c r="A103" s="125"/>
      <c r="B103" s="126"/>
      <c r="C103" s="127"/>
      <c r="D103" s="128"/>
      <c r="E103" s="129"/>
      <c r="F103" s="127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31"/>
      <c r="V103" s="141"/>
      <c r="W103" s="141"/>
      <c r="X103" s="141"/>
      <c r="Y103" s="141"/>
      <c r="Z103" s="141"/>
      <c r="AA103" s="141"/>
      <c r="AB103" s="142"/>
      <c r="AC103" s="142"/>
      <c r="AD103" s="143"/>
      <c r="AE103" s="144"/>
    </row>
    <row r="104" spans="1:31" ht="15.75" customHeight="1" outlineLevel="1" x14ac:dyDescent="0.3">
      <c r="A104" s="125"/>
      <c r="B104" s="126"/>
      <c r="C104" s="127"/>
      <c r="D104" s="128"/>
      <c r="E104" s="129"/>
      <c r="F104" s="127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41"/>
      <c r="W104" s="141"/>
      <c r="X104" s="141"/>
      <c r="Y104" s="141"/>
      <c r="Z104" s="141"/>
      <c r="AA104" s="141"/>
      <c r="AB104" s="142"/>
      <c r="AC104" s="142"/>
      <c r="AD104" s="143"/>
      <c r="AE104" s="144"/>
    </row>
    <row r="105" spans="1:31" ht="15.75" customHeight="1" outlineLevel="1" x14ac:dyDescent="0.3">
      <c r="A105" s="125"/>
      <c r="B105" s="126"/>
      <c r="C105" s="127"/>
      <c r="D105" s="128"/>
      <c r="E105" s="129"/>
      <c r="F105" s="127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41"/>
      <c r="W105" s="141"/>
      <c r="X105" s="141"/>
      <c r="Y105" s="141"/>
      <c r="Z105" s="141"/>
      <c r="AA105" s="141"/>
      <c r="AB105" s="142"/>
      <c r="AC105" s="142"/>
      <c r="AD105" s="143"/>
      <c r="AE105" s="144"/>
    </row>
    <row r="106" spans="1:31" ht="15.75" customHeight="1" outlineLevel="1" x14ac:dyDescent="0.3">
      <c r="A106" s="125"/>
      <c r="B106" s="126"/>
      <c r="C106" s="127"/>
      <c r="D106" s="128"/>
      <c r="E106" s="129"/>
      <c r="F106" s="127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31"/>
      <c r="V106" s="141"/>
      <c r="W106" s="141"/>
      <c r="X106" s="141"/>
      <c r="Y106" s="141"/>
      <c r="Z106" s="141"/>
      <c r="AA106" s="141"/>
      <c r="AB106" s="142"/>
      <c r="AC106" s="142"/>
      <c r="AD106" s="143"/>
      <c r="AE106" s="144"/>
    </row>
    <row r="107" spans="1:31" ht="15.75" customHeight="1" outlineLevel="1" x14ac:dyDescent="0.3">
      <c r="A107" s="125"/>
      <c r="B107" s="126"/>
      <c r="C107" s="127"/>
      <c r="D107" s="128"/>
      <c r="E107" s="129"/>
      <c r="F107" s="127"/>
      <c r="G107" s="128"/>
      <c r="H107" s="128"/>
      <c r="I107" s="128"/>
      <c r="J107" s="128"/>
      <c r="K107" s="128"/>
      <c r="L107" s="127"/>
      <c r="M107" s="127"/>
      <c r="N107" s="127"/>
      <c r="O107" s="128"/>
      <c r="P107" s="128"/>
      <c r="Q107" s="128"/>
      <c r="R107" s="128"/>
      <c r="S107" s="128"/>
      <c r="T107" s="128"/>
      <c r="U107" s="131"/>
      <c r="V107" s="141"/>
      <c r="W107" s="141"/>
      <c r="X107" s="141"/>
      <c r="Y107" s="141"/>
      <c r="Z107" s="141"/>
      <c r="AA107" s="141"/>
      <c r="AB107" s="142"/>
      <c r="AC107" s="142"/>
      <c r="AD107" s="143"/>
      <c r="AE107" s="144"/>
    </row>
    <row r="108" spans="1:31" ht="15.75" customHeight="1" outlineLevel="1" x14ac:dyDescent="0.3">
      <c r="A108" s="125"/>
      <c r="B108" s="126"/>
      <c r="C108" s="127"/>
      <c r="D108" s="128"/>
      <c r="E108" s="129"/>
      <c r="F108" s="127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31"/>
      <c r="V108" s="141"/>
      <c r="W108" s="141"/>
      <c r="X108" s="141"/>
      <c r="Y108" s="141"/>
      <c r="Z108" s="141"/>
      <c r="AA108" s="141"/>
      <c r="AB108" s="142"/>
      <c r="AC108" s="142"/>
      <c r="AD108" s="143"/>
      <c r="AE108" s="144"/>
    </row>
    <row r="109" spans="1:31" ht="15.75" customHeight="1" outlineLevel="1" x14ac:dyDescent="0.3">
      <c r="A109" s="125"/>
      <c r="B109" s="126"/>
      <c r="C109" s="127"/>
      <c r="D109" s="128"/>
      <c r="E109" s="129"/>
      <c r="F109" s="127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41"/>
      <c r="W109" s="141"/>
      <c r="X109" s="141"/>
      <c r="Y109" s="141"/>
      <c r="Z109" s="141"/>
      <c r="AA109" s="141"/>
      <c r="AB109" s="142"/>
      <c r="AC109" s="142"/>
      <c r="AD109" s="143"/>
      <c r="AE109" s="144"/>
    </row>
    <row r="110" spans="1:31" ht="15.75" customHeight="1" outlineLevel="1" x14ac:dyDescent="0.3">
      <c r="A110" s="125"/>
      <c r="B110" s="126"/>
      <c r="C110" s="127"/>
      <c r="D110" s="128"/>
      <c r="E110" s="129"/>
      <c r="F110" s="127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41"/>
      <c r="W110" s="141"/>
      <c r="X110" s="141"/>
      <c r="Y110" s="141"/>
      <c r="Z110" s="141"/>
      <c r="AA110" s="141"/>
      <c r="AB110" s="142"/>
      <c r="AC110" s="142"/>
      <c r="AD110" s="143"/>
      <c r="AE110" s="144"/>
    </row>
    <row r="111" spans="1:31" ht="15.75" customHeight="1" outlineLevel="1" x14ac:dyDescent="0.3">
      <c r="A111" s="125"/>
      <c r="B111" s="126"/>
      <c r="C111" s="127"/>
      <c r="D111" s="128"/>
      <c r="E111" s="129"/>
      <c r="F111" s="127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41"/>
      <c r="W111" s="141"/>
      <c r="X111" s="141"/>
      <c r="Y111" s="141"/>
      <c r="Z111" s="141"/>
      <c r="AA111" s="141"/>
      <c r="AB111" s="142"/>
      <c r="AC111" s="142"/>
      <c r="AD111" s="143"/>
      <c r="AE111" s="144"/>
    </row>
    <row r="112" spans="1:31" ht="15.75" customHeight="1" outlineLevel="1" x14ac:dyDescent="0.3">
      <c r="A112" s="125"/>
      <c r="B112" s="126"/>
      <c r="C112" s="127"/>
      <c r="D112" s="128"/>
      <c r="E112" s="129"/>
      <c r="F112" s="127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31"/>
      <c r="V112" s="141"/>
      <c r="W112" s="141"/>
      <c r="X112" s="141"/>
      <c r="Y112" s="141"/>
      <c r="Z112" s="141"/>
      <c r="AA112" s="141"/>
      <c r="AB112" s="142"/>
      <c r="AC112" s="142"/>
      <c r="AD112" s="143"/>
      <c r="AE112" s="144"/>
    </row>
    <row r="113" spans="1:31" ht="15.75" customHeight="1" outlineLevel="1" x14ac:dyDescent="0.3">
      <c r="A113" s="125"/>
      <c r="B113" s="126"/>
      <c r="C113" s="127"/>
      <c r="D113" s="128"/>
      <c r="E113" s="129"/>
      <c r="F113" s="127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31"/>
      <c r="V113" s="141"/>
      <c r="W113" s="141"/>
      <c r="X113" s="141"/>
      <c r="Y113" s="141"/>
      <c r="Z113" s="141"/>
      <c r="AA113" s="141"/>
      <c r="AB113" s="142"/>
      <c r="AC113" s="142"/>
      <c r="AD113" s="143"/>
      <c r="AE113" s="144"/>
    </row>
    <row r="114" spans="1:31" ht="15.75" customHeight="1" outlineLevel="1" x14ac:dyDescent="0.3">
      <c r="A114" s="125"/>
      <c r="B114" s="126"/>
      <c r="C114" s="127"/>
      <c r="D114" s="128"/>
      <c r="E114" s="129"/>
      <c r="F114" s="127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41"/>
      <c r="W114" s="141"/>
      <c r="X114" s="141"/>
      <c r="Y114" s="141"/>
      <c r="Z114" s="141"/>
      <c r="AA114" s="141"/>
      <c r="AB114" s="142"/>
      <c r="AC114" s="142"/>
      <c r="AD114" s="143"/>
      <c r="AE114" s="144"/>
    </row>
    <row r="115" spans="1:31" ht="15.75" customHeight="1" outlineLevel="1" x14ac:dyDescent="0.3">
      <c r="A115" s="125"/>
      <c r="B115" s="126"/>
      <c r="C115" s="127"/>
      <c r="D115" s="128"/>
      <c r="E115" s="129"/>
      <c r="F115" s="127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41"/>
      <c r="W115" s="141"/>
      <c r="X115" s="141"/>
      <c r="Y115" s="141"/>
      <c r="Z115" s="141"/>
      <c r="AA115" s="141"/>
      <c r="AB115" s="142"/>
      <c r="AC115" s="142"/>
      <c r="AD115" s="143"/>
      <c r="AE115" s="144"/>
    </row>
    <row r="116" spans="1:31" ht="15.75" customHeight="1" outlineLevel="1" x14ac:dyDescent="0.3">
      <c r="A116" s="125"/>
      <c r="B116" s="126"/>
      <c r="C116" s="127"/>
      <c r="D116" s="128"/>
      <c r="E116" s="129"/>
      <c r="F116" s="127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31"/>
      <c r="V116" s="141"/>
      <c r="W116" s="141"/>
      <c r="X116" s="141"/>
      <c r="Y116" s="141"/>
      <c r="Z116" s="141"/>
      <c r="AA116" s="141"/>
      <c r="AB116" s="142"/>
      <c r="AC116" s="142"/>
      <c r="AD116" s="143"/>
      <c r="AE116" s="144"/>
    </row>
    <row r="117" spans="1:31" ht="15.75" customHeight="1" outlineLevel="1" x14ac:dyDescent="0.3">
      <c r="A117" s="125"/>
      <c r="B117" s="126"/>
      <c r="C117" s="127"/>
      <c r="D117" s="128"/>
      <c r="E117" s="129"/>
      <c r="F117" s="127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41"/>
      <c r="W117" s="141"/>
      <c r="X117" s="141"/>
      <c r="Y117" s="141"/>
      <c r="Z117" s="141"/>
      <c r="AA117" s="141"/>
      <c r="AB117" s="142"/>
      <c r="AC117" s="142"/>
      <c r="AD117" s="143"/>
      <c r="AE117" s="144"/>
    </row>
    <row r="118" spans="1:31" ht="15.75" customHeight="1" outlineLevel="1" x14ac:dyDescent="0.3">
      <c r="A118" s="125"/>
      <c r="B118" s="126"/>
      <c r="C118" s="127"/>
      <c r="D118" s="128"/>
      <c r="E118" s="129"/>
      <c r="F118" s="127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31"/>
      <c r="V118" s="141"/>
      <c r="W118" s="141"/>
      <c r="X118" s="141"/>
      <c r="Y118" s="141"/>
      <c r="Z118" s="141"/>
      <c r="AA118" s="141"/>
      <c r="AB118" s="142"/>
      <c r="AC118" s="142"/>
      <c r="AD118" s="143"/>
      <c r="AE118" s="144"/>
    </row>
    <row r="119" spans="1:31" ht="15.75" customHeight="1" outlineLevel="1" x14ac:dyDescent="0.3">
      <c r="A119" s="125"/>
      <c r="B119" s="126"/>
      <c r="C119" s="127"/>
      <c r="D119" s="128"/>
      <c r="E119" s="129"/>
      <c r="F119" s="127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31"/>
      <c r="V119" s="141"/>
      <c r="W119" s="141"/>
      <c r="X119" s="141"/>
      <c r="Y119" s="141"/>
      <c r="Z119" s="141"/>
      <c r="AA119" s="141"/>
      <c r="AB119" s="142"/>
      <c r="AC119" s="142"/>
      <c r="AD119" s="143"/>
      <c r="AE119" s="144"/>
    </row>
    <row r="120" spans="1:31" ht="15.75" customHeight="1" outlineLevel="1" x14ac:dyDescent="0.3">
      <c r="A120" s="125"/>
      <c r="B120" s="126"/>
      <c r="C120" s="127"/>
      <c r="D120" s="128"/>
      <c r="E120" s="129"/>
      <c r="F120" s="127"/>
      <c r="G120" s="128"/>
      <c r="H120" s="128"/>
      <c r="I120" s="128"/>
      <c r="J120" s="128"/>
      <c r="K120" s="128"/>
      <c r="L120" s="127"/>
      <c r="M120" s="127"/>
      <c r="N120" s="127"/>
      <c r="O120" s="128"/>
      <c r="P120" s="128"/>
      <c r="Q120" s="128"/>
      <c r="R120" s="128"/>
      <c r="S120" s="128"/>
      <c r="T120" s="128"/>
      <c r="U120" s="131"/>
      <c r="V120" s="141"/>
      <c r="W120" s="141"/>
      <c r="X120" s="141"/>
      <c r="Y120" s="141"/>
      <c r="Z120" s="141"/>
      <c r="AA120" s="141"/>
      <c r="AB120" s="142"/>
      <c r="AC120" s="142"/>
      <c r="AD120" s="143"/>
      <c r="AE120" s="144"/>
    </row>
    <row r="121" spans="1:31" ht="15.75" customHeight="1" outlineLevel="1" x14ac:dyDescent="0.3">
      <c r="A121" s="125"/>
      <c r="B121" s="126"/>
      <c r="C121" s="127"/>
      <c r="D121" s="128"/>
      <c r="E121" s="126"/>
      <c r="F121" s="127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31"/>
      <c r="V121" s="141"/>
      <c r="W121" s="141"/>
      <c r="X121" s="141"/>
      <c r="Y121" s="141"/>
      <c r="Z121" s="141"/>
      <c r="AA121" s="141"/>
      <c r="AB121" s="142"/>
      <c r="AC121" s="142"/>
      <c r="AD121" s="143"/>
      <c r="AE121" s="144"/>
    </row>
    <row r="122" spans="1:31" ht="15.75" customHeight="1" outlineLevel="1" x14ac:dyDescent="0.3">
      <c r="A122" s="125"/>
      <c r="B122" s="126"/>
      <c r="C122" s="127"/>
      <c r="D122" s="128"/>
      <c r="E122" s="129"/>
      <c r="F122" s="127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31"/>
      <c r="V122" s="141"/>
      <c r="W122" s="141"/>
      <c r="X122" s="141"/>
      <c r="Y122" s="141"/>
      <c r="Z122" s="141"/>
      <c r="AA122" s="141"/>
      <c r="AB122" s="142"/>
      <c r="AC122" s="142"/>
      <c r="AD122" s="143"/>
      <c r="AE122" s="144"/>
    </row>
    <row r="123" spans="1:31" ht="15.75" customHeight="1" outlineLevel="1" x14ac:dyDescent="0.3">
      <c r="A123" s="125"/>
      <c r="B123" s="126"/>
      <c r="C123" s="127"/>
      <c r="D123" s="128"/>
      <c r="E123" s="129"/>
      <c r="F123" s="127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31"/>
      <c r="V123" s="141"/>
      <c r="W123" s="141"/>
      <c r="X123" s="141"/>
      <c r="Y123" s="141"/>
      <c r="Z123" s="141"/>
      <c r="AA123" s="141"/>
      <c r="AB123" s="142"/>
      <c r="AC123" s="142"/>
      <c r="AD123" s="143"/>
      <c r="AE123" s="144"/>
    </row>
    <row r="124" spans="1:31" ht="15.75" customHeight="1" outlineLevel="1" x14ac:dyDescent="0.3">
      <c r="A124" s="125"/>
      <c r="B124" s="126"/>
      <c r="C124" s="127"/>
      <c r="D124" s="128"/>
      <c r="E124" s="129"/>
      <c r="F124" s="127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41"/>
      <c r="W124" s="141"/>
      <c r="X124" s="141"/>
      <c r="Y124" s="141"/>
      <c r="Z124" s="141"/>
      <c r="AA124" s="141"/>
      <c r="AB124" s="142"/>
      <c r="AC124" s="142"/>
      <c r="AD124" s="143"/>
      <c r="AE124" s="144"/>
    </row>
    <row r="125" spans="1:31" ht="15.75" customHeight="1" outlineLevel="1" x14ac:dyDescent="0.3">
      <c r="A125" s="125"/>
      <c r="B125" s="126"/>
      <c r="C125" s="127"/>
      <c r="D125" s="128"/>
      <c r="E125" s="129"/>
      <c r="F125" s="127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41"/>
      <c r="W125" s="141"/>
      <c r="X125" s="141"/>
      <c r="Y125" s="141"/>
      <c r="Z125" s="141"/>
      <c r="AA125" s="141"/>
      <c r="AB125" s="142"/>
      <c r="AC125" s="142"/>
      <c r="AD125" s="143"/>
      <c r="AE125" s="144"/>
    </row>
    <row r="126" spans="1:31" ht="15.75" customHeight="1" outlineLevel="1" x14ac:dyDescent="0.3">
      <c r="A126" s="125"/>
      <c r="B126" s="126"/>
      <c r="C126" s="127"/>
      <c r="D126" s="128"/>
      <c r="E126" s="129"/>
      <c r="F126" s="127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41"/>
      <c r="W126" s="141"/>
      <c r="X126" s="141"/>
      <c r="Y126" s="141"/>
      <c r="Z126" s="141"/>
      <c r="AA126" s="141"/>
      <c r="AB126" s="142"/>
      <c r="AC126" s="142"/>
      <c r="AD126" s="143"/>
      <c r="AE126" s="144"/>
    </row>
    <row r="127" spans="1:31" ht="15.75" customHeight="1" outlineLevel="1" x14ac:dyDescent="0.3">
      <c r="A127" s="125"/>
      <c r="B127" s="126"/>
      <c r="C127" s="127"/>
      <c r="D127" s="128"/>
      <c r="E127" s="129"/>
      <c r="F127" s="127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41"/>
      <c r="W127" s="141"/>
      <c r="X127" s="141"/>
      <c r="Y127" s="141"/>
      <c r="Z127" s="141"/>
      <c r="AA127" s="141"/>
      <c r="AB127" s="142"/>
      <c r="AC127" s="142"/>
      <c r="AD127" s="143"/>
      <c r="AE127" s="144"/>
    </row>
    <row r="128" spans="1:31" ht="15.75" customHeight="1" outlineLevel="1" x14ac:dyDescent="0.3">
      <c r="A128" s="125"/>
      <c r="B128" s="126"/>
      <c r="C128" s="127"/>
      <c r="D128" s="128"/>
      <c r="E128" s="129"/>
      <c r="F128" s="127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31"/>
      <c r="V128" s="141"/>
      <c r="W128" s="141"/>
      <c r="X128" s="141"/>
      <c r="Y128" s="141"/>
      <c r="Z128" s="141"/>
      <c r="AA128" s="141"/>
      <c r="AB128" s="142"/>
      <c r="AC128" s="142"/>
      <c r="AD128" s="143"/>
      <c r="AE128" s="144"/>
    </row>
    <row r="129" spans="1:79" ht="15.75" customHeight="1" outlineLevel="1" x14ac:dyDescent="0.3">
      <c r="A129" s="125"/>
      <c r="B129" s="126"/>
      <c r="C129" s="127"/>
      <c r="D129" s="128"/>
      <c r="E129" s="129"/>
      <c r="F129" s="127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31"/>
    </row>
    <row r="130" spans="1:79" ht="15.75" customHeight="1" outlineLevel="1" x14ac:dyDescent="0.3">
      <c r="A130" s="125"/>
      <c r="B130" s="126"/>
      <c r="C130" s="127"/>
      <c r="D130" s="128"/>
      <c r="E130" s="129"/>
      <c r="F130" s="127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31"/>
    </row>
    <row r="131" spans="1:79" ht="15.75" customHeight="1" outlineLevel="1" x14ac:dyDescent="0.3">
      <c r="A131" s="125"/>
      <c r="B131" s="126"/>
      <c r="C131" s="127"/>
      <c r="D131" s="128"/>
      <c r="E131" s="129"/>
      <c r="F131" s="127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31"/>
    </row>
    <row r="132" spans="1:79" ht="15.75" customHeight="1" outlineLevel="1" x14ac:dyDescent="0.3">
      <c r="A132" s="125"/>
      <c r="B132" s="126"/>
      <c r="C132" s="127"/>
      <c r="D132" s="128"/>
      <c r="E132" s="129"/>
      <c r="F132" s="127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</row>
    <row r="133" spans="1:79" ht="15.75" customHeight="1" outlineLevel="1" x14ac:dyDescent="0.3">
      <c r="A133" s="125"/>
      <c r="B133" s="126"/>
      <c r="C133" s="127"/>
      <c r="D133" s="128"/>
      <c r="E133" s="129"/>
      <c r="F133" s="127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</row>
    <row r="134" spans="1:79" ht="15.75" customHeight="1" outlineLevel="1" x14ac:dyDescent="0.3">
      <c r="A134" s="125"/>
      <c r="B134" s="126"/>
      <c r="C134" s="127"/>
      <c r="D134" s="128"/>
      <c r="E134" s="129"/>
      <c r="F134" s="127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</row>
    <row r="135" spans="1:79" ht="15.75" customHeight="1" outlineLevel="1" x14ac:dyDescent="0.3">
      <c r="A135" s="125"/>
      <c r="B135" s="126"/>
      <c r="C135" s="127"/>
      <c r="D135" s="128"/>
      <c r="E135" s="129"/>
      <c r="F135" s="127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31"/>
    </row>
    <row r="136" spans="1:79" ht="15.75" hidden="1" customHeight="1" x14ac:dyDescent="0.3">
      <c r="A136" s="114"/>
      <c r="B136" s="114"/>
      <c r="C136" s="137"/>
      <c r="D136" s="137"/>
      <c r="E136" s="137"/>
      <c r="F136" s="145"/>
      <c r="G136" s="145"/>
      <c r="H136" s="145"/>
      <c r="I136" s="145"/>
      <c r="J136" s="145"/>
      <c r="K136" s="146"/>
      <c r="L136" s="137"/>
      <c r="M136" s="137"/>
      <c r="N136" s="137"/>
      <c r="O136" s="147"/>
      <c r="P136" s="148"/>
      <c r="Q136" s="145"/>
      <c r="R136" s="145"/>
      <c r="S136" s="145"/>
      <c r="T136" s="149"/>
      <c r="U136" s="150"/>
      <c r="V136" s="150"/>
      <c r="W136" s="150"/>
      <c r="X136" s="150"/>
      <c r="Y136" s="150"/>
      <c r="Z136" s="150"/>
      <c r="AA136" s="150"/>
      <c r="AB136" s="149"/>
      <c r="AC136" s="149"/>
      <c r="AD136" s="151"/>
      <c r="AE136" s="146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</row>
    <row r="137" spans="1:79" ht="15" hidden="1" customHeight="1" x14ac:dyDescent="0.3">
      <c r="A137" s="114"/>
      <c r="B137" s="114"/>
      <c r="C137" s="137"/>
      <c r="D137" s="137"/>
      <c r="E137" s="137"/>
      <c r="F137" s="145"/>
      <c r="G137" s="145"/>
      <c r="H137" s="145"/>
      <c r="I137" s="145"/>
      <c r="J137" s="145"/>
      <c r="K137" s="146"/>
      <c r="L137" s="137"/>
      <c r="M137" s="137"/>
      <c r="N137" s="137"/>
      <c r="O137" s="147"/>
      <c r="P137" s="148"/>
      <c r="Q137" s="145"/>
      <c r="R137" s="145"/>
      <c r="S137" s="145"/>
      <c r="T137" s="149"/>
      <c r="U137" s="150"/>
      <c r="V137" s="150"/>
      <c r="W137" s="150"/>
      <c r="X137" s="150"/>
      <c r="Y137" s="150"/>
      <c r="Z137" s="150"/>
      <c r="AA137" s="150"/>
      <c r="AB137" s="149"/>
      <c r="AC137" s="149"/>
      <c r="AD137" s="151"/>
      <c r="AE137" s="146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</row>
    <row r="138" spans="1:79" ht="15.75" hidden="1" customHeight="1" x14ac:dyDescent="0.3">
      <c r="C138" s="152"/>
      <c r="D138" s="137"/>
      <c r="E138" s="152"/>
      <c r="F138" s="153"/>
      <c r="G138" s="153"/>
      <c r="H138" s="153"/>
      <c r="I138" s="153"/>
      <c r="J138" s="153"/>
      <c r="K138" s="146"/>
      <c r="L138" s="153"/>
      <c r="M138" s="153"/>
      <c r="N138" s="153"/>
      <c r="O138" s="154"/>
      <c r="P138" s="153"/>
      <c r="Q138" s="153"/>
      <c r="R138" s="153"/>
      <c r="S138" s="153"/>
      <c r="T138" s="142"/>
      <c r="U138" s="141"/>
      <c r="V138" s="141"/>
      <c r="W138" s="141"/>
      <c r="X138" s="141"/>
      <c r="Y138" s="141"/>
      <c r="Z138" s="141"/>
      <c r="AA138" s="141"/>
      <c r="AB138" s="142"/>
      <c r="AC138" s="142"/>
      <c r="AD138" s="143"/>
      <c r="AE138" s="144"/>
    </row>
    <row r="139" spans="1:79" ht="15.75" hidden="1" customHeight="1" x14ac:dyDescent="0.3">
      <c r="C139" s="152"/>
      <c r="D139" s="137"/>
      <c r="E139" s="152"/>
      <c r="F139" s="77"/>
      <c r="G139" s="77"/>
      <c r="H139" s="77"/>
      <c r="I139" s="77"/>
      <c r="J139" s="77"/>
      <c r="K139" s="146"/>
      <c r="L139" s="77"/>
      <c r="M139" s="77"/>
      <c r="N139" s="77"/>
      <c r="O139" s="155"/>
      <c r="P139" s="153"/>
      <c r="Q139" s="153"/>
      <c r="R139" s="153"/>
      <c r="S139" s="153"/>
      <c r="T139" s="142"/>
      <c r="U139" s="141"/>
      <c r="V139" s="141"/>
      <c r="W139" s="141"/>
      <c r="X139" s="141"/>
      <c r="Y139" s="141"/>
      <c r="Z139" s="141"/>
      <c r="AA139" s="141"/>
      <c r="AB139" s="142"/>
      <c r="AC139" s="142"/>
      <c r="AD139" s="143"/>
      <c r="AE139" s="144"/>
    </row>
    <row r="140" spans="1:79" ht="15.75" hidden="1" customHeight="1" x14ac:dyDescent="0.3">
      <c r="C140" s="152"/>
      <c r="D140" s="137"/>
      <c r="E140" s="152"/>
      <c r="F140" s="77"/>
      <c r="G140" s="77"/>
      <c r="H140" s="77"/>
      <c r="I140" s="77"/>
      <c r="J140" s="77"/>
      <c r="K140" s="146"/>
      <c r="L140" s="77"/>
      <c r="M140" s="77"/>
      <c r="N140" s="77"/>
      <c r="O140" s="155"/>
      <c r="P140" s="77"/>
      <c r="Q140" s="77"/>
      <c r="R140" s="77"/>
      <c r="S140" s="77"/>
      <c r="T140" s="142"/>
      <c r="U140" s="141"/>
      <c r="V140" s="141"/>
      <c r="W140" s="141"/>
      <c r="X140" s="141"/>
      <c r="Y140" s="141"/>
      <c r="Z140" s="141"/>
      <c r="AA140" s="141"/>
      <c r="AB140" s="142"/>
      <c r="AC140" s="142"/>
      <c r="AD140" s="143"/>
      <c r="AE140" s="144"/>
    </row>
    <row r="141" spans="1:79" ht="15.75" customHeight="1" x14ac:dyDescent="0.3">
      <c r="A141" s="114"/>
      <c r="B141" s="114"/>
      <c r="C141" s="77"/>
      <c r="D141" s="77"/>
      <c r="E141" s="77"/>
      <c r="F141" s="77"/>
      <c r="G141" s="137"/>
      <c r="H141" s="137"/>
      <c r="I141" s="137"/>
      <c r="J141" s="137"/>
      <c r="K141" s="146"/>
      <c r="L141" s="137"/>
      <c r="M141" s="137"/>
      <c r="N141" s="137"/>
      <c r="O141" s="147"/>
      <c r="P141" s="137"/>
      <c r="Q141" s="137"/>
      <c r="R141" s="137"/>
      <c r="S141" s="137"/>
      <c r="T141" s="156"/>
      <c r="U141" s="157"/>
      <c r="V141" s="157"/>
      <c r="W141" s="157"/>
      <c r="X141" s="157"/>
      <c r="Y141" s="157"/>
      <c r="Z141" s="157"/>
      <c r="AA141" s="157"/>
      <c r="AB141" s="114"/>
      <c r="AC141" s="114"/>
      <c r="AD141" s="158"/>
      <c r="AE141" s="158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</row>
    <row r="142" spans="1:79" ht="15.75" customHeight="1" x14ac:dyDescent="0.3">
      <c r="C142" s="137"/>
      <c r="D142" s="137"/>
      <c r="E142" s="137"/>
      <c r="F142" s="137"/>
      <c r="G142" s="137"/>
      <c r="H142" s="137"/>
      <c r="I142" s="137"/>
      <c r="J142" s="77"/>
      <c r="K142" s="146"/>
      <c r="L142" s="77"/>
      <c r="M142" s="77"/>
      <c r="N142" s="77"/>
      <c r="O142" s="155"/>
      <c r="P142" s="77"/>
      <c r="Q142" s="77"/>
      <c r="R142" s="77"/>
      <c r="S142" s="77"/>
      <c r="T142" s="159"/>
      <c r="U142" s="141"/>
      <c r="V142" s="141"/>
      <c r="W142" s="141"/>
      <c r="X142" s="141"/>
      <c r="Y142" s="141"/>
      <c r="Z142" s="141"/>
      <c r="AA142" s="141"/>
      <c r="AB142" s="142"/>
      <c r="AC142" s="142"/>
      <c r="AD142" s="132"/>
      <c r="AE142" s="133"/>
    </row>
    <row r="143" spans="1:79" ht="15.75" customHeight="1" x14ac:dyDescent="0.3">
      <c r="C143" s="137"/>
      <c r="D143" s="137"/>
      <c r="E143" s="137"/>
      <c r="F143" s="137"/>
      <c r="G143" s="137"/>
      <c r="H143" s="137"/>
      <c r="I143" s="137"/>
      <c r="J143" s="77"/>
      <c r="K143" s="146"/>
      <c r="L143" s="77"/>
      <c r="M143" s="77"/>
      <c r="N143" s="77"/>
      <c r="O143" s="155"/>
      <c r="Q143" s="77"/>
      <c r="R143" s="77"/>
      <c r="S143" s="77"/>
      <c r="T143" s="159"/>
      <c r="U143" s="141"/>
      <c r="V143" s="141"/>
      <c r="W143" s="141"/>
      <c r="X143" s="141"/>
      <c r="Y143" s="141"/>
      <c r="Z143" s="141"/>
      <c r="AA143" s="141"/>
      <c r="AB143" s="142"/>
      <c r="AC143" s="142"/>
      <c r="AD143" s="132"/>
      <c r="AE143" s="133"/>
    </row>
    <row r="144" spans="1:79" ht="15.75" customHeight="1" x14ac:dyDescent="0.3">
      <c r="C144" s="77"/>
      <c r="D144" s="77"/>
      <c r="E144" s="77"/>
      <c r="F144" s="77"/>
      <c r="G144" s="137"/>
      <c r="H144" s="137"/>
      <c r="I144" s="137"/>
      <c r="J144" s="137"/>
      <c r="K144" s="146"/>
      <c r="L144" s="77"/>
      <c r="M144" s="77"/>
      <c r="N144" s="77"/>
      <c r="O144" s="155"/>
      <c r="P144" s="77"/>
      <c r="Q144" s="160"/>
      <c r="R144" s="160"/>
      <c r="S144" s="160"/>
      <c r="T144" s="159"/>
      <c r="U144" s="141"/>
      <c r="V144" s="141"/>
      <c r="W144" s="141"/>
      <c r="X144" s="161"/>
      <c r="Y144" s="161"/>
      <c r="Z144" s="161"/>
      <c r="AA144" s="133"/>
      <c r="AB144" s="142"/>
      <c r="AC144" s="142"/>
      <c r="AD144" s="132"/>
      <c r="AE144" s="133"/>
    </row>
    <row r="145" spans="3:31" ht="15.75" customHeight="1" x14ac:dyDescent="0.3">
      <c r="C145" s="137"/>
      <c r="D145" s="137"/>
      <c r="E145" s="137"/>
      <c r="F145" s="137"/>
      <c r="G145" s="137"/>
      <c r="H145" s="137"/>
      <c r="I145" s="137"/>
      <c r="J145" s="77"/>
      <c r="K145" s="146"/>
      <c r="L145" s="77"/>
      <c r="M145" s="77"/>
      <c r="N145" s="77"/>
      <c r="O145" s="155"/>
      <c r="P145" s="77"/>
      <c r="Q145" s="77"/>
      <c r="R145" s="77"/>
      <c r="S145" s="77"/>
      <c r="T145" s="159"/>
      <c r="U145" s="141"/>
      <c r="V145" s="141"/>
      <c r="W145" s="141"/>
      <c r="X145" s="141"/>
      <c r="Y145" s="161"/>
      <c r="Z145" s="161"/>
      <c r="AA145" s="133"/>
      <c r="AB145" s="142"/>
      <c r="AC145" s="142"/>
      <c r="AD145" s="132"/>
      <c r="AE145" s="133"/>
    </row>
    <row r="146" spans="3:31" ht="15.75" customHeight="1" x14ac:dyDescent="0.3">
      <c r="G146" s="77"/>
      <c r="H146" s="77"/>
      <c r="I146" s="77"/>
      <c r="J146" s="77"/>
      <c r="K146" s="146"/>
      <c r="O146" s="162"/>
      <c r="T146" s="142"/>
      <c r="U146" s="141"/>
      <c r="V146" s="141"/>
      <c r="W146" s="141"/>
      <c r="X146" s="161"/>
      <c r="Y146" s="161"/>
      <c r="Z146" s="161"/>
      <c r="AA146" s="144"/>
      <c r="AB146" s="142"/>
      <c r="AC146" s="142"/>
      <c r="AD146" s="143"/>
      <c r="AE146" s="144"/>
    </row>
    <row r="147" spans="3:31" ht="15.75" customHeight="1" x14ac:dyDescent="0.3">
      <c r="C147" s="133"/>
      <c r="D147" s="77"/>
      <c r="E147" s="133"/>
      <c r="J147" s="137"/>
      <c r="K147" s="146"/>
      <c r="L147" s="77"/>
      <c r="M147" s="77"/>
      <c r="N147" s="77"/>
      <c r="O147" s="155"/>
      <c r="P147" s="77"/>
      <c r="Q147" s="163"/>
      <c r="R147" s="163"/>
      <c r="S147" s="163"/>
      <c r="T147" s="142"/>
      <c r="U147" s="141"/>
      <c r="V147" s="141"/>
      <c r="W147" s="141"/>
      <c r="X147" s="141"/>
      <c r="Y147" s="161"/>
      <c r="Z147" s="161"/>
      <c r="AA147" s="144"/>
      <c r="AB147" s="142"/>
      <c r="AC147" s="142"/>
      <c r="AD147" s="143"/>
      <c r="AE147" s="144"/>
    </row>
    <row r="148" spans="3:31" ht="15.75" customHeight="1" x14ac:dyDescent="0.3">
      <c r="F148" s="77"/>
      <c r="G148" s="77"/>
      <c r="H148" s="77"/>
      <c r="I148" s="77"/>
      <c r="J148" s="77"/>
      <c r="K148" s="146"/>
      <c r="L148" s="77"/>
      <c r="M148" s="77"/>
      <c r="N148" s="77"/>
      <c r="O148" s="155"/>
      <c r="P148" s="77"/>
      <c r="Q148" s="163"/>
      <c r="R148" s="163"/>
      <c r="S148" s="163"/>
      <c r="T148" s="142"/>
      <c r="U148" s="141"/>
      <c r="V148" s="141"/>
      <c r="W148" s="141"/>
      <c r="X148" s="164"/>
      <c r="Y148" s="161"/>
      <c r="Z148" s="161"/>
      <c r="AA148" s="144"/>
      <c r="AB148" s="142"/>
      <c r="AC148" s="142"/>
      <c r="AD148" s="143"/>
      <c r="AE148" s="144"/>
    </row>
    <row r="149" spans="3:31" ht="15.75" customHeight="1" x14ac:dyDescent="0.3">
      <c r="F149" s="77"/>
      <c r="G149" s="77"/>
      <c r="H149" s="77"/>
      <c r="I149" s="77"/>
      <c r="J149" s="137"/>
      <c r="K149" s="146"/>
      <c r="L149" s="165"/>
      <c r="M149" s="165"/>
      <c r="N149" s="165"/>
      <c r="O149" s="147"/>
      <c r="P149" s="166"/>
      <c r="Q149" s="163"/>
      <c r="R149" s="163"/>
      <c r="S149" s="163"/>
      <c r="T149" s="142"/>
      <c r="U149" s="141"/>
      <c r="V149" s="141"/>
      <c r="W149" s="141"/>
      <c r="X149" s="161"/>
      <c r="Y149" s="161"/>
      <c r="Z149" s="161"/>
      <c r="AA149" s="144"/>
      <c r="AB149" s="142"/>
      <c r="AC149" s="142"/>
      <c r="AD149" s="143"/>
      <c r="AE149" s="144"/>
    </row>
    <row r="150" spans="3:31" ht="15.75" customHeight="1" x14ac:dyDescent="0.3">
      <c r="J150" s="77"/>
      <c r="K150" s="146"/>
      <c r="L150" s="165"/>
      <c r="M150" s="165"/>
      <c r="N150" s="165"/>
      <c r="O150" s="147"/>
      <c r="P150" s="166"/>
      <c r="Q150" s="163"/>
      <c r="R150" s="163"/>
      <c r="S150" s="163"/>
      <c r="T150" s="142"/>
      <c r="U150" s="141"/>
      <c r="V150" s="141"/>
      <c r="W150" s="141"/>
      <c r="X150" s="161"/>
      <c r="Y150" s="161"/>
      <c r="Z150" s="161"/>
      <c r="AA150" s="144"/>
      <c r="AB150" s="142"/>
      <c r="AC150" s="142"/>
      <c r="AD150" s="143"/>
      <c r="AE150" s="144"/>
    </row>
    <row r="151" spans="3:31" ht="15.75" customHeight="1" x14ac:dyDescent="0.3">
      <c r="J151" s="137"/>
      <c r="K151" s="146"/>
      <c r="O151" s="162"/>
      <c r="Q151" s="163"/>
      <c r="R151" s="163"/>
      <c r="S151" s="163"/>
      <c r="T151" s="142"/>
      <c r="U151" s="141"/>
      <c r="V151" s="141"/>
      <c r="W151" s="141"/>
      <c r="X151" s="141"/>
      <c r="Y151" s="161"/>
      <c r="Z151" s="161"/>
      <c r="AA151" s="144"/>
      <c r="AB151" s="142"/>
      <c r="AC151" s="142"/>
      <c r="AD151" s="143"/>
      <c r="AE151" s="144"/>
    </row>
    <row r="152" spans="3:31" ht="15.75" customHeight="1" x14ac:dyDescent="0.3">
      <c r="J152" s="137"/>
      <c r="K152" s="146"/>
      <c r="O152" s="162"/>
      <c r="Q152" s="163"/>
      <c r="R152" s="163"/>
      <c r="S152" s="163"/>
      <c r="T152" s="142"/>
      <c r="U152" s="141"/>
      <c r="V152" s="141"/>
      <c r="W152" s="141"/>
      <c r="X152" s="141"/>
      <c r="Y152" s="161"/>
      <c r="Z152" s="161"/>
      <c r="AA152" s="144"/>
      <c r="AB152" s="142"/>
      <c r="AC152" s="142"/>
      <c r="AD152" s="143"/>
      <c r="AE152" s="144"/>
    </row>
    <row r="153" spans="3:31" ht="15.75" customHeight="1" x14ac:dyDescent="0.3">
      <c r="J153" s="77"/>
      <c r="K153" s="146"/>
      <c r="O153" s="162"/>
      <c r="Q153" s="163"/>
      <c r="R153" s="163"/>
      <c r="S153" s="163"/>
      <c r="T153" s="142"/>
      <c r="U153" s="141"/>
      <c r="V153" s="141"/>
      <c r="W153" s="141"/>
      <c r="X153" s="161"/>
      <c r="Y153" s="161"/>
      <c r="Z153" s="161"/>
      <c r="AA153" s="144"/>
      <c r="AB153" s="142"/>
      <c r="AC153" s="142"/>
      <c r="AD153" s="143"/>
      <c r="AE153" s="144"/>
    </row>
    <row r="154" spans="3:31" ht="15.75" customHeight="1" x14ac:dyDescent="0.3">
      <c r="J154" s="77"/>
      <c r="K154" s="146"/>
      <c r="O154" s="162"/>
      <c r="Q154" s="163"/>
      <c r="R154" s="163"/>
      <c r="S154" s="163"/>
      <c r="T154" s="142"/>
      <c r="U154" s="141"/>
      <c r="V154" s="141"/>
      <c r="W154" s="141"/>
      <c r="X154" s="141"/>
      <c r="Y154" s="161"/>
      <c r="Z154" s="161"/>
      <c r="AA154" s="144"/>
      <c r="AB154" s="142"/>
      <c r="AC154" s="142"/>
      <c r="AD154" s="143"/>
      <c r="AE154" s="144"/>
    </row>
    <row r="155" spans="3:31" ht="15" customHeight="1" x14ac:dyDescent="0.3">
      <c r="J155" s="77"/>
      <c r="K155" s="146"/>
      <c r="O155" s="162"/>
      <c r="Q155" s="163"/>
      <c r="R155" s="163"/>
      <c r="S155" s="163"/>
      <c r="T155" s="142"/>
      <c r="U155" s="141"/>
      <c r="V155" s="141"/>
      <c r="W155" s="141"/>
      <c r="X155" s="161"/>
      <c r="Y155" s="161"/>
      <c r="Z155" s="161"/>
      <c r="AA155" s="144"/>
      <c r="AB155" s="142"/>
      <c r="AC155" s="142"/>
      <c r="AD155" s="143"/>
      <c r="AE155" s="144"/>
    </row>
    <row r="156" spans="3:31" ht="15.75" customHeight="1" x14ac:dyDescent="0.3">
      <c r="J156" s="77"/>
      <c r="K156" s="146"/>
      <c r="O156" s="162"/>
      <c r="Q156" s="163"/>
      <c r="R156" s="163"/>
      <c r="S156" s="163"/>
      <c r="T156" s="142"/>
      <c r="U156" s="141"/>
      <c r="V156" s="141"/>
      <c r="W156" s="141"/>
      <c r="X156" s="161"/>
      <c r="Y156" s="161"/>
      <c r="Z156" s="161"/>
      <c r="AA156" s="144"/>
      <c r="AB156" s="142"/>
      <c r="AC156" s="142"/>
      <c r="AD156" s="143"/>
      <c r="AE156" s="144"/>
    </row>
    <row r="157" spans="3:31" ht="15.75" customHeight="1" x14ac:dyDescent="0.3">
      <c r="J157" s="77"/>
      <c r="K157" s="146"/>
      <c r="O157" s="162"/>
      <c r="Q157" s="167"/>
      <c r="R157" s="167"/>
      <c r="S157" s="167"/>
      <c r="T157" s="142"/>
      <c r="U157" s="141"/>
      <c r="V157" s="141"/>
      <c r="W157" s="141"/>
      <c r="X157" s="141"/>
      <c r="Y157" s="161"/>
      <c r="Z157" s="161"/>
      <c r="AA157" s="144"/>
      <c r="AB157" s="142"/>
      <c r="AC157" s="142"/>
      <c r="AD157" s="143"/>
      <c r="AE157" s="144"/>
    </row>
    <row r="158" spans="3:31" ht="15.75" customHeight="1" x14ac:dyDescent="0.3">
      <c r="J158" s="77"/>
      <c r="K158" s="146"/>
      <c r="O158" s="162"/>
      <c r="Q158" s="168"/>
      <c r="R158" s="168"/>
      <c r="S158" s="168"/>
      <c r="T158" s="142"/>
      <c r="U158" s="141"/>
      <c r="V158" s="141"/>
      <c r="W158" s="141"/>
      <c r="X158" s="161"/>
      <c r="Y158" s="161"/>
      <c r="Z158" s="161"/>
      <c r="AA158" s="144"/>
      <c r="AB158" s="142"/>
      <c r="AC158" s="142"/>
      <c r="AD158" s="143"/>
      <c r="AE158" s="144"/>
    </row>
    <row r="159" spans="3:31" ht="15.75" hidden="1" customHeight="1" x14ac:dyDescent="0.3">
      <c r="K159" s="146"/>
      <c r="O159" s="162"/>
      <c r="T159" s="142"/>
      <c r="U159" s="141"/>
      <c r="V159" s="141"/>
      <c r="W159" s="141"/>
      <c r="X159" s="141"/>
      <c r="Y159" s="161"/>
      <c r="Z159" s="161"/>
      <c r="AA159" s="144"/>
      <c r="AB159" s="142"/>
      <c r="AC159" s="142"/>
      <c r="AD159" s="143"/>
      <c r="AE159" s="144"/>
    </row>
    <row r="160" spans="3:31" ht="15.75" hidden="1" customHeight="1" x14ac:dyDescent="0.3">
      <c r="C160" s="133"/>
      <c r="D160" s="77"/>
      <c r="E160" s="133"/>
      <c r="K160" s="146"/>
      <c r="O160" s="162"/>
      <c r="T160" s="142"/>
      <c r="U160" s="141"/>
      <c r="V160" s="141"/>
      <c r="W160" s="141"/>
      <c r="X160" s="141"/>
      <c r="Y160" s="161"/>
      <c r="Z160" s="161"/>
      <c r="AA160" s="144"/>
      <c r="AB160" s="142"/>
      <c r="AC160" s="142"/>
      <c r="AD160" s="143"/>
      <c r="AE160" s="144"/>
    </row>
    <row r="161" spans="3:31" ht="15.75" hidden="1" customHeight="1" x14ac:dyDescent="0.3">
      <c r="C161" s="133"/>
      <c r="D161" s="77"/>
      <c r="E161" s="133"/>
      <c r="K161" s="146"/>
      <c r="O161" s="162"/>
      <c r="T161" s="142"/>
      <c r="U161" s="141"/>
      <c r="V161" s="141"/>
      <c r="W161" s="141"/>
      <c r="X161" s="141"/>
      <c r="Y161" s="161"/>
      <c r="Z161" s="161"/>
      <c r="AA161" s="144"/>
      <c r="AB161" s="142"/>
      <c r="AC161" s="142"/>
      <c r="AD161" s="143"/>
      <c r="AE161" s="144"/>
    </row>
    <row r="162" spans="3:31" ht="15.75" hidden="1" customHeight="1" x14ac:dyDescent="0.3">
      <c r="F162" s="77"/>
      <c r="K162" s="146"/>
      <c r="O162" s="162"/>
      <c r="T162" s="142"/>
      <c r="U162" s="141"/>
      <c r="V162" s="141"/>
      <c r="W162" s="141"/>
      <c r="X162" s="141"/>
      <c r="Y162" s="161"/>
      <c r="Z162" s="161"/>
      <c r="AA162" s="144"/>
      <c r="AB162" s="142"/>
      <c r="AC162" s="142"/>
      <c r="AD162" s="143"/>
      <c r="AE162" s="144"/>
    </row>
    <row r="163" spans="3:31" ht="15.75" hidden="1" customHeight="1" x14ac:dyDescent="0.3">
      <c r="F163" s="77"/>
      <c r="K163" s="146"/>
      <c r="O163" s="162"/>
      <c r="T163" s="142"/>
      <c r="U163" s="141"/>
      <c r="V163" s="141"/>
      <c r="W163" s="141"/>
      <c r="X163" s="141"/>
      <c r="Y163" s="161"/>
      <c r="Z163" s="161"/>
      <c r="AA163" s="144"/>
      <c r="AB163" s="142"/>
      <c r="AC163" s="142"/>
      <c r="AD163" s="143"/>
      <c r="AE163" s="144"/>
    </row>
    <row r="164" spans="3:31" ht="15.75" hidden="1" customHeight="1" x14ac:dyDescent="0.3">
      <c r="K164" s="146"/>
      <c r="O164" s="162"/>
      <c r="T164" s="142"/>
      <c r="U164" s="141"/>
      <c r="V164" s="141"/>
      <c r="W164" s="141"/>
      <c r="X164" s="141"/>
      <c r="Y164" s="161"/>
      <c r="Z164" s="161"/>
      <c r="AA164" s="144"/>
      <c r="AB164" s="142"/>
      <c r="AC164" s="142"/>
      <c r="AD164" s="143"/>
      <c r="AE164" s="144"/>
    </row>
    <row r="165" spans="3:31" ht="15.75" hidden="1" customHeight="1" x14ac:dyDescent="0.3">
      <c r="C165" s="133"/>
      <c r="D165" s="77"/>
      <c r="E165" s="133"/>
      <c r="K165" s="146"/>
      <c r="O165" s="162"/>
      <c r="T165" s="142"/>
      <c r="U165" s="141"/>
      <c r="V165" s="141"/>
      <c r="W165" s="141"/>
      <c r="X165" s="141"/>
      <c r="Y165" s="161"/>
      <c r="Z165" s="161"/>
      <c r="AA165" s="144"/>
      <c r="AB165" s="142"/>
      <c r="AC165" s="142"/>
      <c r="AD165" s="143"/>
      <c r="AE165" s="144"/>
    </row>
    <row r="166" spans="3:31" ht="15.75" hidden="1" customHeight="1" x14ac:dyDescent="0.3">
      <c r="C166" s="133"/>
      <c r="D166" s="77"/>
      <c r="E166" s="133"/>
      <c r="K166" s="146"/>
      <c r="O166" s="162"/>
      <c r="T166" s="142"/>
      <c r="U166" s="141"/>
      <c r="V166" s="141"/>
      <c r="W166" s="141"/>
      <c r="X166" s="141"/>
      <c r="Y166" s="161"/>
      <c r="Z166" s="161"/>
      <c r="AA166" s="144"/>
      <c r="AB166" s="142"/>
      <c r="AC166" s="142"/>
      <c r="AD166" s="143"/>
      <c r="AE166" s="144"/>
    </row>
    <row r="167" spans="3:31" ht="15.75" hidden="1" customHeight="1" x14ac:dyDescent="0.3">
      <c r="C167" s="133"/>
      <c r="D167" s="77"/>
      <c r="E167" s="133"/>
      <c r="K167" s="146"/>
      <c r="L167" s="137"/>
      <c r="M167" s="137"/>
      <c r="N167" s="137"/>
      <c r="O167" s="147"/>
      <c r="P167" s="166"/>
      <c r="T167" s="142"/>
      <c r="U167" s="141"/>
      <c r="V167" s="141"/>
      <c r="W167" s="141"/>
      <c r="X167" s="141"/>
      <c r="Y167" s="161"/>
      <c r="Z167" s="161"/>
      <c r="AA167" s="144"/>
      <c r="AB167" s="142"/>
      <c r="AC167" s="142"/>
      <c r="AD167" s="143"/>
      <c r="AE167" s="144"/>
    </row>
    <row r="168" spans="3:31" ht="15.75" hidden="1" customHeight="1" x14ac:dyDescent="0.3">
      <c r="C168" s="133"/>
      <c r="D168" s="77"/>
      <c r="E168" s="133"/>
      <c r="K168" s="146"/>
      <c r="O168" s="162"/>
      <c r="P168" s="166"/>
      <c r="T168" s="142"/>
      <c r="U168" s="141"/>
      <c r="V168" s="141"/>
      <c r="W168" s="141"/>
      <c r="X168" s="141"/>
      <c r="Y168" s="161"/>
      <c r="Z168" s="161"/>
      <c r="AA168" s="144"/>
      <c r="AB168" s="142"/>
      <c r="AC168" s="142"/>
      <c r="AD168" s="143"/>
      <c r="AE168" s="144"/>
    </row>
    <row r="169" spans="3:31" ht="15.75" hidden="1" customHeight="1" x14ac:dyDescent="0.3">
      <c r="C169" s="133"/>
      <c r="D169" s="77"/>
      <c r="E169" s="133"/>
      <c r="K169" s="146"/>
      <c r="L169" s="137"/>
      <c r="M169" s="137"/>
      <c r="N169" s="137"/>
      <c r="O169" s="147"/>
      <c r="P169" s="166"/>
      <c r="T169" s="142"/>
      <c r="U169" s="141"/>
      <c r="V169" s="141"/>
      <c r="W169" s="141"/>
      <c r="X169" s="141"/>
      <c r="Y169" s="161"/>
      <c r="Z169" s="161"/>
      <c r="AA169" s="144"/>
      <c r="AB169" s="142"/>
      <c r="AC169" s="142"/>
      <c r="AD169" s="143"/>
      <c r="AE169" s="144"/>
    </row>
    <row r="170" spans="3:31" ht="15.75" hidden="1" customHeight="1" x14ac:dyDescent="0.3">
      <c r="C170" s="133"/>
      <c r="D170" s="77"/>
      <c r="E170" s="133"/>
      <c r="K170" s="146"/>
      <c r="L170" s="137"/>
      <c r="M170" s="137"/>
      <c r="N170" s="137"/>
      <c r="O170" s="147"/>
      <c r="P170" s="166"/>
      <c r="T170" s="142"/>
      <c r="U170" s="141"/>
      <c r="V170" s="141"/>
      <c r="W170" s="141"/>
      <c r="X170" s="141"/>
      <c r="Y170" s="161"/>
      <c r="Z170" s="161"/>
      <c r="AA170" s="144"/>
      <c r="AB170" s="142"/>
      <c r="AC170" s="142"/>
      <c r="AD170" s="143"/>
      <c r="AE170" s="144"/>
    </row>
    <row r="171" spans="3:31" ht="15.75" hidden="1" customHeight="1" x14ac:dyDescent="0.3">
      <c r="C171" s="133"/>
      <c r="D171" s="77"/>
      <c r="E171" s="133"/>
      <c r="K171" s="146"/>
      <c r="L171" s="77"/>
      <c r="M171" s="77"/>
      <c r="N171" s="77"/>
      <c r="O171" s="155"/>
      <c r="P171" s="77"/>
      <c r="T171" s="142"/>
      <c r="U171" s="141"/>
      <c r="V171" s="141"/>
      <c r="W171" s="141"/>
      <c r="X171" s="141"/>
      <c r="Y171" s="161"/>
      <c r="Z171" s="161"/>
      <c r="AA171" s="144"/>
      <c r="AB171" s="142"/>
      <c r="AC171" s="142"/>
      <c r="AD171" s="143"/>
      <c r="AE171" s="144"/>
    </row>
    <row r="172" spans="3:31" ht="15.75" hidden="1" customHeight="1" x14ac:dyDescent="0.3">
      <c r="C172" s="133"/>
      <c r="D172" s="77"/>
      <c r="E172" s="133"/>
      <c r="K172" s="146"/>
      <c r="L172" s="77"/>
      <c r="M172" s="77"/>
      <c r="N172" s="77"/>
      <c r="O172" s="155"/>
      <c r="P172" s="77"/>
      <c r="T172" s="142"/>
      <c r="U172" s="141"/>
      <c r="V172" s="141"/>
      <c r="W172" s="141"/>
      <c r="X172" s="141"/>
      <c r="Y172" s="161"/>
      <c r="Z172" s="161"/>
      <c r="AA172" s="144"/>
      <c r="AB172" s="142"/>
      <c r="AC172" s="142"/>
      <c r="AD172" s="143"/>
      <c r="AE172" s="144"/>
    </row>
    <row r="173" spans="3:31" ht="15.75" hidden="1" customHeight="1" x14ac:dyDescent="0.3">
      <c r="C173" s="133"/>
      <c r="D173" s="77"/>
      <c r="E173" s="133"/>
      <c r="K173" s="146"/>
      <c r="L173" s="77"/>
      <c r="M173" s="77"/>
      <c r="N173" s="77"/>
      <c r="O173" s="155"/>
      <c r="P173" s="77"/>
      <c r="T173" s="142"/>
      <c r="U173" s="141"/>
      <c r="V173" s="141"/>
      <c r="W173" s="141"/>
      <c r="X173" s="141"/>
      <c r="Y173" s="161"/>
      <c r="Z173" s="161"/>
      <c r="AA173" s="144"/>
      <c r="AB173" s="142"/>
      <c r="AC173" s="142"/>
      <c r="AD173" s="143"/>
      <c r="AE173" s="144"/>
    </row>
    <row r="174" spans="3:31" ht="15.75" hidden="1" customHeight="1" x14ac:dyDescent="0.3">
      <c r="C174" s="133"/>
      <c r="D174" s="77"/>
      <c r="E174" s="133"/>
      <c r="K174" s="146"/>
      <c r="L174" s="77"/>
      <c r="M174" s="77"/>
      <c r="N174" s="77"/>
      <c r="O174" s="155"/>
      <c r="P174" s="77"/>
      <c r="T174" s="142"/>
      <c r="U174" s="141"/>
      <c r="V174" s="141"/>
      <c r="W174" s="141"/>
      <c r="X174" s="141"/>
      <c r="Y174" s="161"/>
      <c r="Z174" s="161"/>
      <c r="AA174" s="144"/>
      <c r="AB174" s="142"/>
      <c r="AC174" s="142"/>
      <c r="AD174" s="143"/>
      <c r="AE174" s="144"/>
    </row>
    <row r="175" spans="3:31" ht="15.75" hidden="1" customHeight="1" x14ac:dyDescent="0.3">
      <c r="C175" s="133"/>
      <c r="D175" s="77"/>
      <c r="E175" s="133"/>
      <c r="K175" s="146"/>
      <c r="O175" s="162"/>
      <c r="T175" s="142"/>
      <c r="U175" s="141"/>
      <c r="V175" s="141"/>
      <c r="W175" s="141"/>
      <c r="X175" s="141"/>
      <c r="Y175" s="161"/>
      <c r="Z175" s="161"/>
      <c r="AA175" s="144"/>
      <c r="AB175" s="142"/>
      <c r="AC175" s="142"/>
      <c r="AD175" s="143"/>
      <c r="AE175" s="144"/>
    </row>
    <row r="176" spans="3:31" ht="15.75" customHeight="1" x14ac:dyDescent="0.3">
      <c r="C176" s="133"/>
      <c r="D176" s="77"/>
      <c r="E176" s="133"/>
      <c r="K176" s="146"/>
      <c r="O176" s="162"/>
      <c r="T176" s="142"/>
      <c r="U176" s="141"/>
      <c r="V176" s="141"/>
      <c r="W176" s="141"/>
      <c r="X176" s="161"/>
      <c r="Y176" s="161"/>
      <c r="Z176" s="161"/>
      <c r="AA176" s="144"/>
      <c r="AB176" s="142"/>
      <c r="AC176" s="142"/>
      <c r="AD176" s="143"/>
      <c r="AE176" s="144"/>
    </row>
    <row r="177" spans="3:31" ht="15.75" customHeight="1" x14ac:dyDescent="0.3">
      <c r="C177" s="133"/>
      <c r="D177" s="77"/>
      <c r="E177" s="133"/>
      <c r="K177" s="146"/>
      <c r="O177" s="162"/>
      <c r="T177" s="142"/>
      <c r="U177" s="141"/>
      <c r="V177" s="141"/>
      <c r="W177" s="141"/>
      <c r="X177" s="161"/>
      <c r="Y177" s="161"/>
      <c r="Z177" s="161"/>
      <c r="AA177" s="144"/>
      <c r="AB177" s="142"/>
      <c r="AC177" s="142"/>
      <c r="AD177" s="143"/>
      <c r="AE177" s="144"/>
    </row>
    <row r="178" spans="3:31" ht="15.75" customHeight="1" x14ac:dyDescent="0.3">
      <c r="C178" s="133"/>
      <c r="D178" s="77"/>
      <c r="E178" s="133"/>
      <c r="J178" s="77"/>
      <c r="K178" s="146"/>
      <c r="O178" s="162"/>
      <c r="T178" s="142"/>
      <c r="U178" s="141"/>
      <c r="V178" s="141"/>
      <c r="W178" s="141"/>
      <c r="X178" s="141"/>
      <c r="Y178" s="161"/>
      <c r="Z178" s="161"/>
      <c r="AA178" s="144"/>
      <c r="AB178" s="142"/>
      <c r="AC178" s="142"/>
      <c r="AD178" s="143"/>
      <c r="AE178" s="144"/>
    </row>
    <row r="179" spans="3:31" ht="15.75" customHeight="1" x14ac:dyDescent="0.3">
      <c r="C179" s="133"/>
      <c r="D179" s="77"/>
      <c r="E179" s="133"/>
      <c r="J179" s="77"/>
      <c r="K179" s="146"/>
      <c r="O179" s="162"/>
      <c r="T179" s="142"/>
      <c r="U179" s="141"/>
      <c r="V179" s="141"/>
      <c r="W179" s="141"/>
      <c r="X179" s="161"/>
      <c r="Y179" s="161"/>
      <c r="Z179" s="161"/>
      <c r="AA179" s="144"/>
      <c r="AB179" s="142"/>
      <c r="AC179" s="142"/>
      <c r="AD179" s="143"/>
      <c r="AE179" s="144"/>
    </row>
    <row r="180" spans="3:31" ht="15.75" customHeight="1" x14ac:dyDescent="0.3">
      <c r="C180" s="133"/>
      <c r="D180" s="77"/>
      <c r="E180" s="133"/>
      <c r="J180" s="77"/>
      <c r="K180" s="146"/>
      <c r="O180" s="162"/>
      <c r="T180" s="142"/>
      <c r="U180" s="141"/>
      <c r="V180" s="141"/>
      <c r="W180" s="141"/>
      <c r="X180" s="161"/>
      <c r="Y180" s="161"/>
      <c r="Z180" s="161"/>
      <c r="AA180" s="144"/>
      <c r="AB180" s="142"/>
      <c r="AC180" s="142"/>
      <c r="AD180" s="143"/>
      <c r="AE180" s="144"/>
    </row>
    <row r="181" spans="3:31" ht="15.75" customHeight="1" x14ac:dyDescent="0.3">
      <c r="C181" s="133"/>
      <c r="D181" s="77"/>
      <c r="E181" s="133"/>
      <c r="J181" s="77"/>
      <c r="K181" s="146"/>
      <c r="O181" s="162"/>
      <c r="T181" s="142"/>
      <c r="U181" s="141"/>
      <c r="V181" s="141"/>
      <c r="W181" s="141"/>
      <c r="X181" s="161"/>
      <c r="Y181" s="161"/>
      <c r="Z181" s="161"/>
      <c r="AA181" s="144"/>
      <c r="AB181" s="142"/>
      <c r="AC181" s="142"/>
      <c r="AD181" s="143"/>
      <c r="AE181" s="144"/>
    </row>
    <row r="182" spans="3:31" ht="15.75" customHeight="1" x14ac:dyDescent="0.3">
      <c r="C182" s="133"/>
      <c r="D182" s="77"/>
      <c r="E182" s="133"/>
      <c r="O182" s="162"/>
      <c r="T182" s="142"/>
      <c r="U182" s="141"/>
      <c r="V182" s="141"/>
      <c r="W182" s="141"/>
      <c r="X182" s="141"/>
      <c r="Y182" s="161"/>
      <c r="Z182" s="161"/>
      <c r="AA182" s="144"/>
      <c r="AB182" s="142"/>
      <c r="AC182" s="142"/>
      <c r="AD182" s="143"/>
      <c r="AE182" s="144"/>
    </row>
    <row r="183" spans="3:31" ht="15.75" customHeight="1" x14ac:dyDescent="0.3">
      <c r="C183" s="133"/>
      <c r="D183" s="77"/>
      <c r="E183" s="133"/>
      <c r="O183" s="162"/>
      <c r="T183" s="142"/>
      <c r="U183" s="141"/>
      <c r="V183" s="141"/>
      <c r="W183" s="141"/>
      <c r="X183" s="141"/>
      <c r="Y183" s="161"/>
      <c r="Z183" s="161"/>
      <c r="AA183" s="144"/>
      <c r="AB183" s="142"/>
      <c r="AC183" s="142"/>
      <c r="AD183" s="143"/>
      <c r="AE183" s="144"/>
    </row>
    <row r="184" spans="3:31" ht="15.75" customHeight="1" x14ac:dyDescent="0.3">
      <c r="C184" s="133"/>
      <c r="D184" s="77"/>
      <c r="E184" s="133"/>
      <c r="O184" s="162"/>
      <c r="T184" s="142"/>
      <c r="U184" s="141"/>
      <c r="V184" s="141"/>
      <c r="W184" s="141"/>
      <c r="X184" s="161"/>
      <c r="Y184" s="161"/>
      <c r="Z184" s="161"/>
      <c r="AA184" s="144"/>
      <c r="AB184" s="142"/>
      <c r="AC184" s="142"/>
      <c r="AD184" s="143"/>
      <c r="AE184" s="144"/>
    </row>
    <row r="185" spans="3:31" ht="15.75" customHeight="1" x14ac:dyDescent="0.3">
      <c r="C185" s="133"/>
      <c r="D185" s="77"/>
      <c r="E185" s="133"/>
      <c r="O185" s="162"/>
      <c r="T185" s="142"/>
      <c r="U185" s="141"/>
      <c r="V185" s="141"/>
      <c r="W185" s="141"/>
      <c r="X185" s="161"/>
      <c r="Y185" s="161"/>
      <c r="Z185" s="161"/>
      <c r="AA185" s="144"/>
      <c r="AB185" s="142"/>
      <c r="AC185" s="142"/>
      <c r="AD185" s="143"/>
      <c r="AE185" s="144"/>
    </row>
    <row r="186" spans="3:31" ht="15.75" customHeight="1" x14ac:dyDescent="0.3">
      <c r="C186" s="133"/>
      <c r="D186" s="77"/>
      <c r="E186" s="133"/>
      <c r="O186" s="162"/>
      <c r="T186" s="142"/>
      <c r="U186" s="141"/>
      <c r="V186" s="141"/>
      <c r="W186" s="141"/>
      <c r="X186" s="161"/>
      <c r="Y186" s="161"/>
      <c r="Z186" s="161"/>
      <c r="AA186" s="161"/>
      <c r="AB186" s="142"/>
      <c r="AC186" s="142"/>
      <c r="AD186" s="143"/>
      <c r="AE186" s="144"/>
    </row>
    <row r="187" spans="3:31" ht="15.75" customHeight="1" x14ac:dyDescent="0.3">
      <c r="C187" s="133"/>
      <c r="D187" s="77"/>
      <c r="E187" s="133"/>
      <c r="O187" s="162"/>
      <c r="T187" s="142"/>
      <c r="U187" s="141"/>
      <c r="V187" s="141"/>
      <c r="W187" s="141"/>
      <c r="X187" s="141"/>
      <c r="Y187" s="141"/>
      <c r="Z187" s="141"/>
      <c r="AA187" s="141"/>
      <c r="AB187" s="142"/>
      <c r="AC187" s="142"/>
      <c r="AD187" s="143"/>
      <c r="AE187" s="144"/>
    </row>
    <row r="188" spans="3:31" ht="15.75" customHeight="1" x14ac:dyDescent="0.3">
      <c r="C188" s="133"/>
      <c r="D188" s="77"/>
      <c r="E188" s="133"/>
      <c r="O188" s="162"/>
      <c r="T188" s="142"/>
      <c r="U188" s="141"/>
      <c r="V188" s="141"/>
      <c r="W188" s="141"/>
      <c r="X188" s="141"/>
      <c r="Y188" s="141"/>
      <c r="Z188" s="141"/>
      <c r="AA188" s="141"/>
      <c r="AB188" s="142"/>
      <c r="AC188" s="142"/>
      <c r="AD188" s="143"/>
      <c r="AE188" s="144"/>
    </row>
    <row r="189" spans="3:31" ht="15.75" customHeight="1" x14ac:dyDescent="0.3">
      <c r="C189" s="133"/>
      <c r="D189" s="77"/>
      <c r="E189" s="133"/>
      <c r="O189" s="162"/>
      <c r="T189" s="142"/>
      <c r="U189" s="141"/>
      <c r="V189" s="141"/>
      <c r="W189" s="141"/>
      <c r="X189" s="141"/>
      <c r="Y189" s="141"/>
      <c r="Z189" s="141"/>
      <c r="AA189" s="141"/>
      <c r="AB189" s="142"/>
      <c r="AC189" s="142"/>
      <c r="AD189" s="143"/>
      <c r="AE189" s="144"/>
    </row>
    <row r="190" spans="3:31" ht="15.75" customHeight="1" x14ac:dyDescent="0.3">
      <c r="C190" s="133"/>
      <c r="D190" s="77"/>
      <c r="E190" s="133"/>
      <c r="O190" s="162"/>
      <c r="T190" s="142"/>
      <c r="U190" s="141"/>
      <c r="V190" s="141"/>
      <c r="W190" s="141"/>
      <c r="X190" s="141"/>
      <c r="Y190" s="141"/>
      <c r="Z190" s="141"/>
      <c r="AA190" s="141"/>
      <c r="AB190" s="142"/>
      <c r="AC190" s="142"/>
      <c r="AD190" s="143"/>
      <c r="AE190" s="144"/>
    </row>
    <row r="191" spans="3:31" ht="15.75" customHeight="1" x14ac:dyDescent="0.3">
      <c r="C191" s="133"/>
      <c r="D191" s="77"/>
      <c r="E191" s="133"/>
      <c r="O191" s="162"/>
      <c r="T191" s="142"/>
      <c r="U191" s="141"/>
      <c r="V191" s="141"/>
      <c r="W191" s="141"/>
      <c r="X191" s="141"/>
      <c r="Y191" s="141"/>
      <c r="Z191" s="141"/>
      <c r="AA191" s="141"/>
      <c r="AB191" s="142"/>
      <c r="AC191" s="142"/>
      <c r="AD191" s="143"/>
      <c r="AE191" s="144"/>
    </row>
    <row r="192" spans="3:31" ht="15.75" customHeight="1" x14ac:dyDescent="0.3">
      <c r="C192" s="133"/>
      <c r="D192" s="77"/>
      <c r="E192" s="133"/>
      <c r="O192" s="162"/>
      <c r="T192" s="142"/>
      <c r="U192" s="141"/>
      <c r="V192" s="141"/>
      <c r="W192" s="141"/>
      <c r="X192" s="141"/>
      <c r="Y192" s="141"/>
      <c r="Z192" s="141"/>
      <c r="AA192" s="141"/>
      <c r="AB192" s="142"/>
      <c r="AC192" s="142"/>
      <c r="AD192" s="143"/>
      <c r="AE192" s="144"/>
    </row>
    <row r="193" spans="3:31" ht="15.75" customHeight="1" x14ac:dyDescent="0.3">
      <c r="C193" s="133"/>
      <c r="D193" s="77"/>
      <c r="E193" s="133"/>
      <c r="O193" s="162"/>
      <c r="T193" s="142"/>
      <c r="U193" s="141"/>
      <c r="V193" s="141"/>
      <c r="W193" s="141"/>
      <c r="X193" s="141"/>
      <c r="Y193" s="141"/>
      <c r="Z193" s="141"/>
      <c r="AA193" s="141"/>
      <c r="AB193" s="142"/>
      <c r="AC193" s="142"/>
      <c r="AD193" s="143"/>
      <c r="AE193" s="144"/>
    </row>
    <row r="194" spans="3:31" ht="15.75" customHeight="1" x14ac:dyDescent="0.3">
      <c r="C194" s="133"/>
      <c r="D194" s="77"/>
      <c r="E194" s="133"/>
      <c r="O194" s="162"/>
      <c r="T194" s="142"/>
      <c r="U194" s="141"/>
      <c r="V194" s="141"/>
      <c r="W194" s="141"/>
      <c r="X194" s="141"/>
      <c r="Y194" s="141"/>
      <c r="Z194" s="141"/>
      <c r="AA194" s="141"/>
      <c r="AB194" s="142"/>
      <c r="AC194" s="142"/>
      <c r="AD194" s="143"/>
      <c r="AE194" s="144"/>
    </row>
    <row r="195" spans="3:31" ht="15.75" customHeight="1" x14ac:dyDescent="0.3">
      <c r="C195" s="133"/>
      <c r="D195" s="77"/>
      <c r="E195" s="133"/>
      <c r="O195" s="162"/>
      <c r="T195" s="142"/>
      <c r="U195" s="141"/>
      <c r="V195" s="141"/>
      <c r="W195" s="141"/>
      <c r="X195" s="141"/>
      <c r="Y195" s="141"/>
      <c r="Z195" s="141"/>
      <c r="AA195" s="141"/>
      <c r="AB195" s="142"/>
      <c r="AC195" s="142"/>
      <c r="AD195" s="143"/>
      <c r="AE195" s="144"/>
    </row>
    <row r="196" spans="3:31" ht="15.75" customHeight="1" x14ac:dyDescent="0.3">
      <c r="C196" s="133"/>
      <c r="D196" s="77"/>
      <c r="E196" s="133"/>
      <c r="O196" s="162"/>
      <c r="T196" s="142"/>
      <c r="U196" s="141"/>
      <c r="V196" s="141"/>
      <c r="W196" s="141"/>
      <c r="X196" s="141"/>
      <c r="Y196" s="141"/>
      <c r="Z196" s="141"/>
      <c r="AA196" s="141"/>
      <c r="AB196" s="142"/>
      <c r="AC196" s="142"/>
      <c r="AD196" s="143"/>
      <c r="AE196" s="144"/>
    </row>
    <row r="197" spans="3:31" ht="15.75" customHeight="1" x14ac:dyDescent="0.3">
      <c r="C197" s="133"/>
      <c r="D197" s="77"/>
      <c r="E197" s="133"/>
      <c r="O197" s="162"/>
      <c r="T197" s="142"/>
      <c r="U197" s="141"/>
      <c r="V197" s="141"/>
      <c r="W197" s="141"/>
      <c r="X197" s="141"/>
      <c r="Y197" s="141"/>
      <c r="Z197" s="141"/>
      <c r="AA197" s="141"/>
      <c r="AB197" s="142"/>
      <c r="AC197" s="142"/>
      <c r="AD197" s="143"/>
      <c r="AE197" s="144"/>
    </row>
    <row r="198" spans="3:31" ht="15.75" customHeight="1" x14ac:dyDescent="0.3">
      <c r="C198" s="133"/>
      <c r="D198" s="77"/>
      <c r="E198" s="133"/>
      <c r="O198" s="162"/>
      <c r="T198" s="142"/>
      <c r="U198" s="141"/>
      <c r="V198" s="141"/>
      <c r="W198" s="141"/>
      <c r="X198" s="141"/>
      <c r="Y198" s="141"/>
      <c r="Z198" s="141"/>
      <c r="AA198" s="141"/>
      <c r="AB198" s="142"/>
      <c r="AC198" s="142"/>
      <c r="AD198" s="143"/>
      <c r="AE198" s="144"/>
    </row>
    <row r="199" spans="3:31" ht="15.75" customHeight="1" x14ac:dyDescent="0.3">
      <c r="C199" s="133"/>
      <c r="D199" s="77"/>
      <c r="E199" s="133"/>
      <c r="O199" s="162"/>
      <c r="T199" s="142"/>
      <c r="U199" s="141"/>
      <c r="V199" s="141"/>
      <c r="W199" s="141"/>
      <c r="X199" s="141"/>
      <c r="Y199" s="141"/>
      <c r="Z199" s="141"/>
      <c r="AA199" s="141"/>
      <c r="AB199" s="142"/>
      <c r="AC199" s="142"/>
      <c r="AD199" s="143"/>
      <c r="AE199" s="144"/>
    </row>
    <row r="200" spans="3:31" ht="15.75" customHeight="1" x14ac:dyDescent="0.3">
      <c r="C200" s="133"/>
      <c r="D200" s="77"/>
      <c r="E200" s="133"/>
      <c r="O200" s="162"/>
      <c r="T200" s="142"/>
      <c r="U200" s="141"/>
      <c r="V200" s="141"/>
      <c r="W200" s="141"/>
      <c r="X200" s="141"/>
      <c r="Y200" s="141"/>
      <c r="Z200" s="141"/>
      <c r="AA200" s="141"/>
      <c r="AB200" s="142"/>
      <c r="AC200" s="142"/>
      <c r="AD200" s="143"/>
      <c r="AE200" s="144"/>
    </row>
    <row r="201" spans="3:31" ht="15.75" customHeight="1" x14ac:dyDescent="0.3">
      <c r="C201" s="133"/>
      <c r="D201" s="77"/>
      <c r="E201" s="133"/>
      <c r="O201" s="162"/>
      <c r="T201" s="142"/>
      <c r="U201" s="141"/>
      <c r="V201" s="141"/>
      <c r="W201" s="141"/>
      <c r="X201" s="141"/>
      <c r="Y201" s="141"/>
      <c r="Z201" s="141"/>
      <c r="AA201" s="141"/>
      <c r="AB201" s="142"/>
      <c r="AC201" s="142"/>
      <c r="AD201" s="143"/>
      <c r="AE201" s="144"/>
    </row>
    <row r="202" spans="3:31" ht="15.75" customHeight="1" x14ac:dyDescent="0.3">
      <c r="C202" s="133"/>
      <c r="D202" s="77"/>
      <c r="E202" s="133"/>
      <c r="O202" s="162"/>
      <c r="T202" s="142"/>
      <c r="U202" s="141"/>
      <c r="V202" s="141"/>
      <c r="W202" s="141"/>
      <c r="X202" s="141"/>
      <c r="Y202" s="141"/>
      <c r="Z202" s="141"/>
      <c r="AA202" s="141"/>
      <c r="AB202" s="142"/>
      <c r="AC202" s="142"/>
      <c r="AD202" s="143"/>
      <c r="AE202" s="144"/>
    </row>
    <row r="203" spans="3:31" ht="15.75" customHeight="1" x14ac:dyDescent="0.3">
      <c r="C203" s="133"/>
      <c r="D203" s="77"/>
      <c r="E203" s="133"/>
      <c r="O203" s="162"/>
      <c r="T203" s="142"/>
      <c r="U203" s="141"/>
      <c r="V203" s="141"/>
      <c r="W203" s="141"/>
      <c r="X203" s="141"/>
      <c r="Y203" s="141"/>
      <c r="Z203" s="141"/>
      <c r="AA203" s="141"/>
      <c r="AB203" s="142"/>
      <c r="AC203" s="142"/>
      <c r="AD203" s="143"/>
      <c r="AE203" s="144"/>
    </row>
    <row r="204" spans="3:31" ht="15.75" customHeight="1" x14ac:dyDescent="0.3">
      <c r="C204" s="133"/>
      <c r="D204" s="77"/>
      <c r="E204" s="133"/>
      <c r="O204" s="162"/>
      <c r="T204" s="142"/>
      <c r="U204" s="141"/>
      <c r="V204" s="141"/>
      <c r="W204" s="141"/>
      <c r="X204" s="141"/>
      <c r="Y204" s="141"/>
      <c r="Z204" s="141"/>
      <c r="AA204" s="141"/>
      <c r="AB204" s="142"/>
      <c r="AC204" s="142"/>
      <c r="AD204" s="143"/>
      <c r="AE204" s="144"/>
    </row>
    <row r="205" spans="3:31" ht="15.75" customHeight="1" x14ac:dyDescent="0.3">
      <c r="C205" s="133"/>
      <c r="D205" s="77"/>
      <c r="E205" s="133"/>
      <c r="O205" s="162"/>
      <c r="T205" s="142"/>
      <c r="U205" s="141"/>
      <c r="V205" s="141"/>
      <c r="W205" s="141"/>
      <c r="X205" s="141"/>
      <c r="Y205" s="141"/>
      <c r="Z205" s="141"/>
      <c r="AA205" s="141"/>
      <c r="AB205" s="142"/>
      <c r="AC205" s="142"/>
      <c r="AD205" s="143"/>
      <c r="AE205" s="144"/>
    </row>
    <row r="206" spans="3:31" ht="15.75" customHeight="1" x14ac:dyDescent="0.3">
      <c r="C206" s="133"/>
      <c r="D206" s="77"/>
      <c r="E206" s="133"/>
      <c r="O206" s="162"/>
      <c r="T206" s="142"/>
      <c r="U206" s="141"/>
      <c r="V206" s="141"/>
      <c r="W206" s="141"/>
      <c r="X206" s="141"/>
      <c r="Y206" s="141"/>
      <c r="Z206" s="141"/>
      <c r="AA206" s="141"/>
      <c r="AB206" s="142"/>
      <c r="AC206" s="142"/>
      <c r="AD206" s="143"/>
      <c r="AE206" s="144"/>
    </row>
    <row r="207" spans="3:31" ht="15.75" customHeight="1" x14ac:dyDescent="0.3">
      <c r="C207" s="133"/>
      <c r="D207" s="77"/>
      <c r="E207" s="133"/>
      <c r="O207" s="162"/>
      <c r="T207" s="142"/>
      <c r="U207" s="141"/>
      <c r="V207" s="141"/>
      <c r="W207" s="141"/>
      <c r="X207" s="141"/>
      <c r="Y207" s="141"/>
      <c r="Z207" s="141"/>
      <c r="AA207" s="141"/>
      <c r="AB207" s="142"/>
      <c r="AC207" s="142"/>
      <c r="AD207" s="143"/>
      <c r="AE207" s="144"/>
    </row>
    <row r="208" spans="3:31" ht="15.75" customHeight="1" x14ac:dyDescent="0.3">
      <c r="C208" s="133"/>
      <c r="D208" s="77"/>
      <c r="E208" s="133"/>
      <c r="O208" s="162"/>
      <c r="T208" s="142"/>
      <c r="U208" s="141"/>
      <c r="V208" s="141"/>
      <c r="W208" s="141"/>
      <c r="X208" s="141"/>
      <c r="Y208" s="141"/>
      <c r="Z208" s="141"/>
      <c r="AA208" s="141"/>
      <c r="AB208" s="142"/>
      <c r="AC208" s="142"/>
      <c r="AD208" s="143"/>
      <c r="AE208" s="144"/>
    </row>
    <row r="209" spans="3:31" ht="15.75" customHeight="1" x14ac:dyDescent="0.3">
      <c r="C209" s="133"/>
      <c r="D209" s="77"/>
      <c r="E209" s="133"/>
      <c r="O209" s="162"/>
      <c r="T209" s="142"/>
      <c r="U209" s="141"/>
      <c r="V209" s="141"/>
      <c r="W209" s="141"/>
      <c r="X209" s="141"/>
      <c r="Y209" s="141"/>
      <c r="Z209" s="141"/>
      <c r="AA209" s="141"/>
      <c r="AB209" s="142"/>
      <c r="AC209" s="142"/>
      <c r="AD209" s="143"/>
      <c r="AE209" s="144"/>
    </row>
    <row r="210" spans="3:31" ht="15.75" customHeight="1" x14ac:dyDescent="0.3">
      <c r="C210" s="133"/>
      <c r="D210" s="77"/>
      <c r="E210" s="133"/>
      <c r="O210" s="162"/>
      <c r="T210" s="142"/>
      <c r="U210" s="141"/>
      <c r="V210" s="141"/>
      <c r="W210" s="141"/>
      <c r="X210" s="141"/>
      <c r="Y210" s="141"/>
      <c r="Z210" s="141"/>
      <c r="AA210" s="141"/>
      <c r="AB210" s="142"/>
      <c r="AC210" s="142"/>
      <c r="AD210" s="143"/>
      <c r="AE210" s="144"/>
    </row>
    <row r="211" spans="3:31" ht="15.75" customHeight="1" x14ac:dyDescent="0.3">
      <c r="C211" s="133"/>
      <c r="D211" s="77"/>
      <c r="E211" s="133"/>
      <c r="O211" s="162"/>
      <c r="T211" s="142"/>
      <c r="U211" s="141"/>
      <c r="V211" s="141"/>
      <c r="W211" s="141"/>
      <c r="X211" s="141"/>
      <c r="Y211" s="141"/>
      <c r="Z211" s="141"/>
      <c r="AA211" s="141"/>
      <c r="AB211" s="142"/>
      <c r="AC211" s="142"/>
      <c r="AD211" s="143"/>
      <c r="AE211" s="144"/>
    </row>
    <row r="212" spans="3:31" ht="15.75" customHeight="1" x14ac:dyDescent="0.3">
      <c r="C212" s="133"/>
      <c r="D212" s="77"/>
      <c r="E212" s="133"/>
      <c r="O212" s="162"/>
      <c r="T212" s="142"/>
      <c r="U212" s="141"/>
      <c r="V212" s="141"/>
      <c r="W212" s="141"/>
      <c r="X212" s="141"/>
      <c r="Y212" s="141"/>
      <c r="Z212" s="141"/>
      <c r="AA212" s="141"/>
      <c r="AB212" s="142"/>
      <c r="AC212" s="142"/>
      <c r="AD212" s="143"/>
      <c r="AE212" s="144"/>
    </row>
    <row r="213" spans="3:31" ht="15.75" customHeight="1" x14ac:dyDescent="0.3">
      <c r="C213" s="133"/>
      <c r="D213" s="77"/>
      <c r="E213" s="133"/>
      <c r="O213" s="162"/>
      <c r="T213" s="142"/>
      <c r="U213" s="141"/>
      <c r="V213" s="141"/>
      <c r="W213" s="141"/>
      <c r="X213" s="141"/>
      <c r="Y213" s="141"/>
      <c r="Z213" s="141"/>
      <c r="AA213" s="141"/>
      <c r="AB213" s="142"/>
      <c r="AC213" s="142"/>
      <c r="AD213" s="143"/>
      <c r="AE213" s="144"/>
    </row>
    <row r="214" spans="3:31" ht="15.75" customHeight="1" x14ac:dyDescent="0.3">
      <c r="C214" s="133"/>
      <c r="D214" s="77"/>
      <c r="E214" s="133"/>
      <c r="O214" s="162"/>
      <c r="T214" s="142"/>
      <c r="U214" s="141"/>
      <c r="V214" s="141"/>
      <c r="W214" s="141"/>
      <c r="X214" s="141"/>
      <c r="Y214" s="141"/>
      <c r="Z214" s="141"/>
      <c r="AA214" s="141"/>
      <c r="AB214" s="142"/>
      <c r="AC214" s="142"/>
      <c r="AD214" s="143"/>
      <c r="AE214" s="144"/>
    </row>
    <row r="215" spans="3:31" ht="15.75" customHeight="1" x14ac:dyDescent="0.3">
      <c r="C215" s="133"/>
      <c r="D215" s="77"/>
      <c r="E215" s="133"/>
      <c r="O215" s="162"/>
      <c r="T215" s="142"/>
      <c r="U215" s="141"/>
      <c r="V215" s="141"/>
      <c r="W215" s="141"/>
      <c r="X215" s="141"/>
      <c r="Y215" s="141"/>
      <c r="Z215" s="141"/>
      <c r="AA215" s="141"/>
      <c r="AB215" s="142"/>
      <c r="AC215" s="142"/>
      <c r="AD215" s="143"/>
      <c r="AE215" s="144"/>
    </row>
    <row r="216" spans="3:31" ht="15.75" customHeight="1" x14ac:dyDescent="0.3">
      <c r="C216" s="133"/>
      <c r="D216" s="77"/>
      <c r="E216" s="133"/>
      <c r="O216" s="162"/>
      <c r="T216" s="142"/>
      <c r="U216" s="141"/>
      <c r="V216" s="141"/>
      <c r="W216" s="141"/>
      <c r="X216" s="141"/>
      <c r="Y216" s="141"/>
      <c r="Z216" s="141"/>
      <c r="AA216" s="141"/>
      <c r="AB216" s="142"/>
      <c r="AC216" s="142"/>
      <c r="AD216" s="143"/>
      <c r="AE216" s="144"/>
    </row>
    <row r="217" spans="3:31" ht="15.75" customHeight="1" x14ac:dyDescent="0.3">
      <c r="C217" s="133"/>
      <c r="D217" s="77"/>
      <c r="E217" s="133"/>
      <c r="O217" s="162"/>
      <c r="T217" s="142"/>
      <c r="U217" s="141"/>
      <c r="V217" s="141"/>
      <c r="W217" s="141"/>
      <c r="X217" s="141"/>
      <c r="Y217" s="141"/>
      <c r="Z217" s="141"/>
      <c r="AA217" s="141"/>
      <c r="AB217" s="142"/>
      <c r="AC217" s="142"/>
      <c r="AD217" s="143"/>
      <c r="AE217" s="144"/>
    </row>
    <row r="218" spans="3:31" ht="15.75" customHeight="1" x14ac:dyDescent="0.3">
      <c r="C218" s="133"/>
      <c r="D218" s="77"/>
      <c r="E218" s="133"/>
      <c r="O218" s="162"/>
      <c r="T218" s="142"/>
      <c r="U218" s="141"/>
      <c r="V218" s="141"/>
      <c r="W218" s="141"/>
      <c r="X218" s="141"/>
      <c r="Y218" s="141"/>
      <c r="Z218" s="141"/>
      <c r="AA218" s="141"/>
      <c r="AB218" s="142"/>
      <c r="AC218" s="142"/>
      <c r="AD218" s="143"/>
      <c r="AE218" s="144"/>
    </row>
    <row r="219" spans="3:31" ht="15.75" customHeight="1" x14ac:dyDescent="0.3">
      <c r="C219" s="133"/>
      <c r="D219" s="77"/>
      <c r="E219" s="133"/>
      <c r="O219" s="162"/>
      <c r="T219" s="142"/>
      <c r="U219" s="141"/>
      <c r="V219" s="141"/>
      <c r="W219" s="141"/>
      <c r="X219" s="141"/>
      <c r="Y219" s="141"/>
      <c r="Z219" s="141"/>
      <c r="AA219" s="141"/>
      <c r="AB219" s="142"/>
      <c r="AC219" s="142"/>
      <c r="AD219" s="143"/>
      <c r="AE219" s="144"/>
    </row>
    <row r="220" spans="3:31" ht="15.75" customHeight="1" x14ac:dyDescent="0.3">
      <c r="C220" s="133"/>
      <c r="D220" s="77"/>
      <c r="E220" s="133"/>
      <c r="O220" s="162"/>
      <c r="T220" s="142"/>
      <c r="U220" s="141"/>
      <c r="V220" s="141"/>
      <c r="W220" s="141"/>
      <c r="X220" s="141"/>
      <c r="Y220" s="141"/>
      <c r="Z220" s="141"/>
      <c r="AA220" s="141"/>
      <c r="AB220" s="142"/>
      <c r="AC220" s="142"/>
      <c r="AD220" s="143"/>
      <c r="AE220" s="144"/>
    </row>
    <row r="221" spans="3:31" ht="15.75" customHeight="1" x14ac:dyDescent="0.3">
      <c r="C221" s="133"/>
      <c r="D221" s="77"/>
      <c r="E221" s="133"/>
      <c r="O221" s="162"/>
      <c r="T221" s="142"/>
      <c r="U221" s="141"/>
      <c r="V221" s="141"/>
      <c r="W221" s="141"/>
      <c r="X221" s="141"/>
      <c r="Y221" s="141"/>
      <c r="Z221" s="141"/>
      <c r="AA221" s="141"/>
      <c r="AB221" s="142"/>
      <c r="AC221" s="142"/>
      <c r="AD221" s="143"/>
      <c r="AE221" s="144"/>
    </row>
    <row r="222" spans="3:31" ht="15.75" customHeight="1" x14ac:dyDescent="0.3">
      <c r="C222" s="133"/>
      <c r="D222" s="77"/>
      <c r="E222" s="133"/>
      <c r="O222" s="162"/>
      <c r="T222" s="142"/>
      <c r="U222" s="141"/>
      <c r="V222" s="141"/>
      <c r="W222" s="141"/>
      <c r="X222" s="141"/>
      <c r="Y222" s="141"/>
      <c r="Z222" s="141"/>
      <c r="AA222" s="141"/>
      <c r="AB222" s="142"/>
      <c r="AC222" s="142"/>
      <c r="AD222" s="143"/>
      <c r="AE222" s="144"/>
    </row>
    <row r="223" spans="3:31" ht="15.75" customHeight="1" x14ac:dyDescent="0.3">
      <c r="C223" s="133"/>
      <c r="D223" s="77"/>
      <c r="E223" s="133"/>
      <c r="O223" s="162"/>
      <c r="T223" s="142"/>
      <c r="U223" s="141"/>
      <c r="V223" s="141"/>
      <c r="W223" s="141"/>
      <c r="X223" s="141"/>
      <c r="Y223" s="141"/>
      <c r="Z223" s="141"/>
      <c r="AA223" s="141"/>
      <c r="AB223" s="142"/>
      <c r="AC223" s="142"/>
      <c r="AD223" s="143"/>
      <c r="AE223" s="144"/>
    </row>
    <row r="224" spans="3:31" ht="15.75" customHeight="1" x14ac:dyDescent="0.3">
      <c r="C224" s="133"/>
      <c r="D224" s="77"/>
      <c r="E224" s="133"/>
      <c r="O224" s="162"/>
      <c r="T224" s="142"/>
      <c r="U224" s="141"/>
      <c r="V224" s="141"/>
      <c r="W224" s="141"/>
      <c r="X224" s="141"/>
      <c r="Y224" s="141"/>
      <c r="Z224" s="141"/>
      <c r="AA224" s="141"/>
      <c r="AB224" s="142"/>
      <c r="AC224" s="142"/>
      <c r="AD224" s="143"/>
      <c r="AE224" s="144"/>
    </row>
    <row r="225" spans="3:31" ht="15.75" customHeight="1" x14ac:dyDescent="0.3">
      <c r="C225" s="133"/>
      <c r="D225" s="77"/>
      <c r="E225" s="133"/>
      <c r="O225" s="162"/>
      <c r="T225" s="142"/>
      <c r="U225" s="141"/>
      <c r="V225" s="141"/>
      <c r="W225" s="141"/>
      <c r="X225" s="141"/>
      <c r="Y225" s="141"/>
      <c r="Z225" s="141"/>
      <c r="AA225" s="141"/>
      <c r="AB225" s="142"/>
      <c r="AC225" s="142"/>
      <c r="AD225" s="143"/>
      <c r="AE225" s="144"/>
    </row>
    <row r="226" spans="3:31" ht="15.75" customHeight="1" x14ac:dyDescent="0.3">
      <c r="C226" s="133"/>
      <c r="D226" s="77"/>
      <c r="E226" s="133"/>
      <c r="O226" s="162"/>
      <c r="T226" s="142"/>
      <c r="U226" s="141"/>
      <c r="V226" s="141"/>
      <c r="W226" s="141"/>
      <c r="X226" s="141"/>
      <c r="Y226" s="141"/>
      <c r="Z226" s="141"/>
      <c r="AA226" s="141"/>
      <c r="AB226" s="142"/>
      <c r="AC226" s="142"/>
      <c r="AD226" s="143"/>
      <c r="AE226" s="144"/>
    </row>
    <row r="227" spans="3:31" ht="15.75" customHeight="1" x14ac:dyDescent="0.3">
      <c r="C227" s="133"/>
      <c r="D227" s="77"/>
      <c r="E227" s="133"/>
      <c r="O227" s="162"/>
      <c r="T227" s="142"/>
      <c r="U227" s="141"/>
      <c r="V227" s="141"/>
      <c r="W227" s="141"/>
      <c r="X227" s="141"/>
      <c r="Y227" s="141"/>
      <c r="Z227" s="141"/>
      <c r="AA227" s="141"/>
      <c r="AB227" s="142"/>
      <c r="AC227" s="142"/>
      <c r="AD227" s="143"/>
      <c r="AE227" s="144"/>
    </row>
    <row r="228" spans="3:31" ht="15.75" customHeight="1" x14ac:dyDescent="0.3">
      <c r="C228" s="133"/>
      <c r="D228" s="77"/>
      <c r="E228" s="133"/>
      <c r="O228" s="162"/>
      <c r="T228" s="142"/>
      <c r="U228" s="141"/>
      <c r="V228" s="141"/>
      <c r="W228" s="141"/>
      <c r="X228" s="141"/>
      <c r="Y228" s="141"/>
      <c r="Z228" s="141"/>
      <c r="AA228" s="141"/>
      <c r="AB228" s="142"/>
      <c r="AC228" s="142"/>
      <c r="AD228" s="143"/>
      <c r="AE228" s="144"/>
    </row>
    <row r="229" spans="3:31" ht="15.75" customHeight="1" x14ac:dyDescent="0.3">
      <c r="C229" s="133"/>
      <c r="D229" s="77"/>
      <c r="E229" s="133"/>
      <c r="O229" s="162"/>
      <c r="T229" s="142"/>
      <c r="U229" s="141"/>
      <c r="V229" s="141"/>
      <c r="W229" s="141"/>
      <c r="X229" s="141"/>
      <c r="Y229" s="141"/>
      <c r="Z229" s="141"/>
      <c r="AA229" s="141"/>
      <c r="AB229" s="142"/>
      <c r="AC229" s="142"/>
      <c r="AD229" s="143"/>
      <c r="AE229" s="144"/>
    </row>
    <row r="230" spans="3:31" ht="15.75" customHeight="1" x14ac:dyDescent="0.3">
      <c r="C230" s="133"/>
      <c r="D230" s="77"/>
      <c r="E230" s="133"/>
      <c r="O230" s="162"/>
      <c r="T230" s="142"/>
      <c r="U230" s="141"/>
      <c r="V230" s="141"/>
      <c r="W230" s="141"/>
      <c r="X230" s="141"/>
      <c r="Y230" s="141"/>
      <c r="Z230" s="141"/>
      <c r="AA230" s="141"/>
      <c r="AB230" s="142"/>
      <c r="AC230" s="142"/>
      <c r="AD230" s="143"/>
      <c r="AE230" s="144"/>
    </row>
    <row r="231" spans="3:31" ht="15.75" customHeight="1" x14ac:dyDescent="0.3">
      <c r="C231" s="133"/>
      <c r="D231" s="77"/>
      <c r="E231" s="133"/>
      <c r="O231" s="162"/>
      <c r="T231" s="142"/>
      <c r="U231" s="141"/>
      <c r="V231" s="141"/>
      <c r="W231" s="141"/>
      <c r="X231" s="141"/>
      <c r="Y231" s="141"/>
      <c r="Z231" s="141"/>
      <c r="AA231" s="141"/>
      <c r="AB231" s="142"/>
      <c r="AC231" s="142"/>
      <c r="AD231" s="143"/>
      <c r="AE231" s="144"/>
    </row>
    <row r="232" spans="3:31" ht="15.75" customHeight="1" x14ac:dyDescent="0.3">
      <c r="C232" s="133"/>
      <c r="D232" s="77"/>
      <c r="E232" s="133"/>
      <c r="O232" s="162"/>
      <c r="T232" s="142"/>
      <c r="U232" s="141"/>
      <c r="V232" s="141"/>
      <c r="W232" s="141"/>
      <c r="X232" s="141"/>
      <c r="Y232" s="141"/>
      <c r="Z232" s="141"/>
      <c r="AA232" s="141"/>
      <c r="AB232" s="142"/>
      <c r="AC232" s="142"/>
      <c r="AD232" s="143"/>
      <c r="AE232" s="144"/>
    </row>
    <row r="233" spans="3:31" ht="15.75" customHeight="1" x14ac:dyDescent="0.3">
      <c r="C233" s="133"/>
      <c r="D233" s="77"/>
      <c r="E233" s="133"/>
      <c r="O233" s="162"/>
      <c r="T233" s="142"/>
      <c r="U233" s="141"/>
      <c r="V233" s="141"/>
      <c r="W233" s="141"/>
      <c r="X233" s="141"/>
      <c r="Y233" s="141"/>
      <c r="Z233" s="141"/>
      <c r="AA233" s="141"/>
      <c r="AB233" s="142"/>
      <c r="AC233" s="142"/>
      <c r="AD233" s="143"/>
      <c r="AE233" s="144"/>
    </row>
    <row r="234" spans="3:31" ht="15.75" customHeight="1" x14ac:dyDescent="0.3">
      <c r="C234" s="133"/>
      <c r="D234" s="77"/>
      <c r="E234" s="133"/>
      <c r="O234" s="162"/>
      <c r="T234" s="142"/>
      <c r="U234" s="141"/>
      <c r="V234" s="141"/>
      <c r="W234" s="141"/>
      <c r="X234" s="141"/>
      <c r="Y234" s="141"/>
      <c r="Z234" s="141"/>
      <c r="AA234" s="141"/>
      <c r="AB234" s="142"/>
      <c r="AC234" s="142"/>
      <c r="AD234" s="143"/>
      <c r="AE234" s="144"/>
    </row>
    <row r="235" spans="3:31" ht="15.75" customHeight="1" x14ac:dyDescent="0.3">
      <c r="C235" s="133"/>
      <c r="D235" s="77"/>
      <c r="E235" s="133"/>
      <c r="O235" s="162"/>
      <c r="T235" s="142"/>
      <c r="U235" s="141"/>
      <c r="V235" s="141"/>
      <c r="W235" s="141"/>
      <c r="X235" s="141"/>
      <c r="Y235" s="141"/>
      <c r="Z235" s="141"/>
      <c r="AA235" s="141"/>
      <c r="AB235" s="142"/>
      <c r="AC235" s="142"/>
      <c r="AD235" s="143"/>
      <c r="AE235" s="144"/>
    </row>
    <row r="236" spans="3:31" ht="15.75" customHeight="1" x14ac:dyDescent="0.3">
      <c r="C236" s="133"/>
      <c r="D236" s="77"/>
      <c r="E236" s="133"/>
      <c r="O236" s="162"/>
      <c r="T236" s="142"/>
      <c r="U236" s="141"/>
      <c r="V236" s="141"/>
      <c r="W236" s="141"/>
      <c r="X236" s="141"/>
      <c r="Y236" s="141"/>
      <c r="Z236" s="141"/>
      <c r="AA236" s="141"/>
      <c r="AB236" s="142"/>
      <c r="AC236" s="142"/>
      <c r="AD236" s="143"/>
      <c r="AE236" s="144"/>
    </row>
    <row r="237" spans="3:31" ht="15.75" customHeight="1" x14ac:dyDescent="0.3">
      <c r="C237" s="133"/>
      <c r="D237" s="77"/>
      <c r="E237" s="133"/>
      <c r="O237" s="162"/>
      <c r="T237" s="142"/>
      <c r="U237" s="141"/>
      <c r="V237" s="141"/>
      <c r="W237" s="141"/>
      <c r="X237" s="141"/>
      <c r="Y237" s="141"/>
      <c r="Z237" s="141"/>
      <c r="AA237" s="141"/>
      <c r="AB237" s="142"/>
      <c r="AC237" s="142"/>
      <c r="AD237" s="143"/>
      <c r="AE237" s="144"/>
    </row>
    <row r="238" spans="3:31" ht="15.75" customHeight="1" x14ac:dyDescent="0.3">
      <c r="C238" s="133"/>
      <c r="D238" s="77"/>
      <c r="E238" s="133"/>
      <c r="O238" s="162"/>
      <c r="T238" s="142"/>
      <c r="U238" s="141"/>
      <c r="V238" s="141"/>
      <c r="W238" s="141"/>
      <c r="X238" s="141"/>
      <c r="Y238" s="141"/>
      <c r="Z238" s="141"/>
      <c r="AA238" s="141"/>
      <c r="AB238" s="142"/>
      <c r="AC238" s="142"/>
      <c r="AD238" s="143"/>
      <c r="AE238" s="144"/>
    </row>
    <row r="239" spans="3:31" ht="15.75" customHeight="1" x14ac:dyDescent="0.3">
      <c r="C239" s="133"/>
      <c r="D239" s="77"/>
      <c r="E239" s="133"/>
      <c r="O239" s="162"/>
      <c r="T239" s="142"/>
      <c r="U239" s="141"/>
      <c r="V239" s="141"/>
      <c r="W239" s="141"/>
      <c r="X239" s="141"/>
      <c r="Y239" s="141"/>
      <c r="Z239" s="141"/>
      <c r="AA239" s="141"/>
      <c r="AB239" s="142"/>
      <c r="AC239" s="142"/>
      <c r="AD239" s="143"/>
      <c r="AE239" s="144"/>
    </row>
    <row r="240" spans="3:31" ht="15.75" customHeight="1" x14ac:dyDescent="0.3">
      <c r="C240" s="133"/>
      <c r="D240" s="77"/>
      <c r="E240" s="133"/>
      <c r="O240" s="162"/>
      <c r="T240" s="142"/>
      <c r="U240" s="141"/>
      <c r="V240" s="141"/>
      <c r="W240" s="141"/>
      <c r="X240" s="141"/>
      <c r="Y240" s="141"/>
      <c r="Z240" s="141"/>
      <c r="AA240" s="141"/>
      <c r="AB240" s="142"/>
      <c r="AC240" s="142"/>
      <c r="AD240" s="143"/>
      <c r="AE240" s="144"/>
    </row>
    <row r="241" spans="3:31" ht="15.75" customHeight="1" x14ac:dyDescent="0.3">
      <c r="C241" s="133"/>
      <c r="D241" s="77"/>
      <c r="E241" s="133"/>
      <c r="O241" s="162"/>
      <c r="T241" s="142"/>
      <c r="U241" s="141"/>
      <c r="V241" s="141"/>
      <c r="W241" s="141"/>
      <c r="X241" s="141"/>
      <c r="Y241" s="141"/>
      <c r="Z241" s="141"/>
      <c r="AA241" s="141"/>
      <c r="AB241" s="142"/>
      <c r="AC241" s="142"/>
      <c r="AD241" s="143"/>
      <c r="AE241" s="144"/>
    </row>
    <row r="242" spans="3:31" ht="15.75" customHeight="1" x14ac:dyDescent="0.3">
      <c r="C242" s="133"/>
      <c r="D242" s="77"/>
      <c r="E242" s="133"/>
      <c r="O242" s="162"/>
      <c r="T242" s="142"/>
      <c r="U242" s="141"/>
      <c r="V242" s="141"/>
      <c r="W242" s="141"/>
      <c r="X242" s="141"/>
      <c r="Y242" s="141"/>
      <c r="Z242" s="141"/>
      <c r="AA242" s="141"/>
      <c r="AB242" s="142"/>
      <c r="AC242" s="142"/>
      <c r="AD242" s="143"/>
      <c r="AE242" s="144"/>
    </row>
    <row r="243" spans="3:31" ht="15.75" customHeight="1" x14ac:dyDescent="0.3">
      <c r="C243" s="133"/>
      <c r="D243" s="77"/>
      <c r="E243" s="133"/>
      <c r="O243" s="162"/>
      <c r="T243" s="142"/>
      <c r="U243" s="141"/>
      <c r="V243" s="141"/>
      <c r="W243" s="141"/>
      <c r="X243" s="141"/>
      <c r="Y243" s="141"/>
      <c r="Z243" s="141"/>
      <c r="AA243" s="141"/>
      <c r="AB243" s="142"/>
      <c r="AC243" s="142"/>
      <c r="AD243" s="143"/>
      <c r="AE243" s="144"/>
    </row>
    <row r="244" spans="3:31" ht="15.75" customHeight="1" x14ac:dyDescent="0.3">
      <c r="C244" s="133"/>
      <c r="D244" s="77"/>
      <c r="E244" s="133"/>
      <c r="O244" s="162"/>
      <c r="T244" s="142"/>
      <c r="U244" s="141"/>
      <c r="V244" s="141"/>
      <c r="W244" s="141"/>
      <c r="X244" s="141"/>
      <c r="Y244" s="141"/>
      <c r="Z244" s="141"/>
      <c r="AA244" s="141"/>
      <c r="AB244" s="142"/>
      <c r="AC244" s="142"/>
      <c r="AD244" s="143"/>
      <c r="AE244" s="144"/>
    </row>
    <row r="245" spans="3:31" ht="15.75" customHeight="1" x14ac:dyDescent="0.3">
      <c r="C245" s="133"/>
      <c r="D245" s="77"/>
      <c r="E245" s="133"/>
      <c r="O245" s="162"/>
      <c r="T245" s="142"/>
      <c r="U245" s="141"/>
      <c r="V245" s="141"/>
      <c r="W245" s="141"/>
      <c r="X245" s="141"/>
      <c r="Y245" s="141"/>
      <c r="Z245" s="141"/>
      <c r="AA245" s="141"/>
      <c r="AB245" s="142"/>
      <c r="AC245" s="142"/>
      <c r="AD245" s="143"/>
      <c r="AE245" s="144"/>
    </row>
    <row r="246" spans="3:31" ht="15.75" customHeight="1" x14ac:dyDescent="0.3">
      <c r="C246" s="133"/>
      <c r="D246" s="77"/>
      <c r="E246" s="133"/>
      <c r="O246" s="162"/>
      <c r="T246" s="142"/>
      <c r="U246" s="141"/>
      <c r="V246" s="141"/>
      <c r="W246" s="141"/>
      <c r="X246" s="141"/>
      <c r="Y246" s="141"/>
      <c r="Z246" s="141"/>
      <c r="AA246" s="141"/>
      <c r="AB246" s="142"/>
      <c r="AC246" s="142"/>
      <c r="AD246" s="143"/>
      <c r="AE246" s="144"/>
    </row>
    <row r="247" spans="3:31" ht="15.75" customHeight="1" x14ac:dyDescent="0.3">
      <c r="C247" s="133"/>
      <c r="D247" s="77"/>
      <c r="E247" s="133"/>
      <c r="O247" s="162"/>
      <c r="T247" s="142"/>
      <c r="U247" s="141"/>
      <c r="V247" s="141"/>
      <c r="W247" s="141"/>
      <c r="X247" s="141"/>
      <c r="Y247" s="141"/>
      <c r="Z247" s="141"/>
      <c r="AA247" s="141"/>
      <c r="AB247" s="142"/>
      <c r="AC247" s="142"/>
      <c r="AD247" s="143"/>
      <c r="AE247" s="144"/>
    </row>
    <row r="248" spans="3:31" ht="15.75" customHeight="1" x14ac:dyDescent="0.3">
      <c r="C248" s="133"/>
      <c r="D248" s="77"/>
      <c r="E248" s="133"/>
      <c r="O248" s="162"/>
      <c r="T248" s="142"/>
      <c r="U248" s="141"/>
      <c r="V248" s="141"/>
      <c r="W248" s="141"/>
      <c r="X248" s="141"/>
      <c r="Y248" s="141"/>
      <c r="Z248" s="141"/>
      <c r="AA248" s="141"/>
      <c r="AB248" s="142"/>
      <c r="AC248" s="142"/>
      <c r="AD248" s="143"/>
      <c r="AE248" s="144"/>
    </row>
    <row r="249" spans="3:31" ht="15.75" customHeight="1" x14ac:dyDescent="0.3">
      <c r="C249" s="133"/>
      <c r="D249" s="77"/>
      <c r="E249" s="133"/>
      <c r="O249" s="162"/>
      <c r="T249" s="142"/>
      <c r="U249" s="141"/>
      <c r="V249" s="141"/>
      <c r="W249" s="141"/>
      <c r="X249" s="141"/>
      <c r="Y249" s="141"/>
      <c r="Z249" s="141"/>
      <c r="AA249" s="141"/>
      <c r="AB249" s="142"/>
      <c r="AC249" s="142"/>
      <c r="AD249" s="143"/>
      <c r="AE249" s="144"/>
    </row>
    <row r="250" spans="3:31" ht="15.75" customHeight="1" x14ac:dyDescent="0.3">
      <c r="C250" s="133"/>
      <c r="D250" s="77"/>
      <c r="E250" s="133"/>
      <c r="O250" s="162"/>
      <c r="T250" s="142"/>
      <c r="U250" s="141"/>
      <c r="V250" s="141"/>
      <c r="W250" s="141"/>
      <c r="X250" s="141"/>
      <c r="Y250" s="141"/>
      <c r="Z250" s="141"/>
      <c r="AA250" s="141"/>
      <c r="AB250" s="142"/>
      <c r="AC250" s="142"/>
      <c r="AD250" s="143"/>
      <c r="AE250" s="144"/>
    </row>
    <row r="251" spans="3:31" ht="15.75" customHeight="1" x14ac:dyDescent="0.3">
      <c r="C251" s="133"/>
      <c r="D251" s="77"/>
      <c r="E251" s="133"/>
      <c r="O251" s="162"/>
      <c r="T251" s="142"/>
      <c r="U251" s="141"/>
      <c r="V251" s="141"/>
      <c r="W251" s="141"/>
      <c r="X251" s="141"/>
      <c r="Y251" s="141"/>
      <c r="Z251" s="141"/>
      <c r="AA251" s="141"/>
      <c r="AB251" s="142"/>
      <c r="AC251" s="142"/>
      <c r="AD251" s="143"/>
      <c r="AE251" s="144"/>
    </row>
    <row r="252" spans="3:31" ht="15.75" customHeight="1" x14ac:dyDescent="0.3">
      <c r="C252" s="133"/>
      <c r="D252" s="77"/>
      <c r="E252" s="133"/>
      <c r="O252" s="162"/>
      <c r="T252" s="142"/>
      <c r="U252" s="141"/>
      <c r="V252" s="141"/>
      <c r="W252" s="141"/>
      <c r="X252" s="141"/>
      <c r="Y252" s="141"/>
      <c r="Z252" s="141"/>
      <c r="AA252" s="141"/>
      <c r="AB252" s="142"/>
      <c r="AC252" s="142"/>
      <c r="AD252" s="143"/>
      <c r="AE252" s="144"/>
    </row>
    <row r="253" spans="3:31" ht="15.75" customHeight="1" x14ac:dyDescent="0.3">
      <c r="C253" s="133"/>
      <c r="D253" s="77"/>
      <c r="E253" s="133"/>
      <c r="O253" s="162"/>
      <c r="T253" s="142"/>
      <c r="U253" s="141"/>
      <c r="V253" s="141"/>
      <c r="W253" s="141"/>
      <c r="X253" s="141"/>
      <c r="Y253" s="141"/>
      <c r="Z253" s="141"/>
      <c r="AA253" s="141"/>
      <c r="AB253" s="142"/>
      <c r="AC253" s="142"/>
      <c r="AD253" s="143"/>
      <c r="AE253" s="144"/>
    </row>
    <row r="254" spans="3:31" ht="15.75" customHeight="1" x14ac:dyDescent="0.3">
      <c r="C254" s="133"/>
      <c r="D254" s="77"/>
      <c r="E254" s="133"/>
      <c r="O254" s="162"/>
      <c r="T254" s="142"/>
      <c r="U254" s="141"/>
      <c r="V254" s="141"/>
      <c r="W254" s="141"/>
      <c r="X254" s="141"/>
      <c r="Y254" s="141"/>
      <c r="Z254" s="141"/>
      <c r="AA254" s="141"/>
      <c r="AB254" s="142"/>
      <c r="AC254" s="142"/>
      <c r="AD254" s="143"/>
      <c r="AE254" s="144"/>
    </row>
    <row r="255" spans="3:31" ht="15.75" customHeight="1" x14ac:dyDescent="0.3">
      <c r="C255" s="133"/>
      <c r="D255" s="77"/>
      <c r="E255" s="133"/>
      <c r="O255" s="162"/>
      <c r="T255" s="142"/>
      <c r="U255" s="141"/>
      <c r="V255" s="141"/>
      <c r="W255" s="141"/>
      <c r="X255" s="141"/>
      <c r="Y255" s="141"/>
      <c r="Z255" s="141"/>
      <c r="AA255" s="141"/>
      <c r="AB255" s="142"/>
      <c r="AC255" s="142"/>
      <c r="AD255" s="143"/>
      <c r="AE255" s="144"/>
    </row>
    <row r="256" spans="3:31" ht="15.75" customHeight="1" x14ac:dyDescent="0.3">
      <c r="C256" s="133"/>
      <c r="D256" s="77"/>
      <c r="E256" s="133"/>
      <c r="O256" s="162"/>
      <c r="T256" s="142"/>
      <c r="U256" s="141"/>
      <c r="V256" s="141"/>
      <c r="W256" s="141"/>
      <c r="X256" s="141"/>
      <c r="Y256" s="141"/>
      <c r="Z256" s="141"/>
      <c r="AA256" s="141"/>
      <c r="AB256" s="142"/>
      <c r="AC256" s="142"/>
      <c r="AD256" s="143"/>
      <c r="AE256" s="144"/>
    </row>
    <row r="257" spans="3:31" ht="15.75" customHeight="1" x14ac:dyDescent="0.3">
      <c r="C257" s="133"/>
      <c r="D257" s="77"/>
      <c r="E257" s="133"/>
      <c r="O257" s="162"/>
      <c r="T257" s="142"/>
      <c r="U257" s="141"/>
      <c r="V257" s="141"/>
      <c r="W257" s="141"/>
      <c r="X257" s="141"/>
      <c r="Y257" s="141"/>
      <c r="Z257" s="141"/>
      <c r="AA257" s="141"/>
      <c r="AB257" s="142"/>
      <c r="AC257" s="142"/>
      <c r="AD257" s="143"/>
      <c r="AE257" s="144"/>
    </row>
    <row r="258" spans="3:31" ht="15.75" customHeight="1" x14ac:dyDescent="0.3">
      <c r="C258" s="133"/>
      <c r="D258" s="77"/>
      <c r="E258" s="133"/>
      <c r="O258" s="162"/>
      <c r="T258" s="142"/>
      <c r="U258" s="141"/>
      <c r="V258" s="141"/>
      <c r="W258" s="141"/>
      <c r="X258" s="141"/>
      <c r="Y258" s="141"/>
      <c r="Z258" s="141"/>
      <c r="AA258" s="141"/>
      <c r="AB258" s="142"/>
      <c r="AC258" s="142"/>
      <c r="AD258" s="143"/>
      <c r="AE258" s="144"/>
    </row>
    <row r="259" spans="3:31" ht="15.75" customHeight="1" x14ac:dyDescent="0.3">
      <c r="C259" s="133"/>
      <c r="D259" s="77"/>
      <c r="E259" s="133"/>
      <c r="O259" s="162"/>
      <c r="T259" s="142"/>
      <c r="U259" s="141"/>
      <c r="V259" s="141"/>
      <c r="W259" s="141"/>
      <c r="X259" s="141"/>
      <c r="Y259" s="141"/>
      <c r="Z259" s="141"/>
      <c r="AA259" s="141"/>
      <c r="AB259" s="142"/>
      <c r="AC259" s="142"/>
      <c r="AD259" s="143"/>
      <c r="AE259" s="144"/>
    </row>
    <row r="260" spans="3:31" ht="15.75" customHeight="1" x14ac:dyDescent="0.3">
      <c r="C260" s="133"/>
      <c r="D260" s="77"/>
      <c r="E260" s="133"/>
      <c r="O260" s="162"/>
      <c r="T260" s="142"/>
      <c r="U260" s="141"/>
      <c r="V260" s="141"/>
      <c r="W260" s="141"/>
      <c r="X260" s="141"/>
      <c r="Y260" s="141"/>
      <c r="Z260" s="141"/>
      <c r="AA260" s="141"/>
      <c r="AB260" s="142"/>
      <c r="AC260" s="142"/>
      <c r="AD260" s="143"/>
      <c r="AE260" s="144"/>
    </row>
    <row r="261" spans="3:31" ht="15.75" customHeight="1" x14ac:dyDescent="0.3">
      <c r="C261" s="133"/>
      <c r="D261" s="77"/>
      <c r="E261" s="133"/>
      <c r="O261" s="162"/>
      <c r="T261" s="142"/>
      <c r="U261" s="141"/>
      <c r="V261" s="141"/>
      <c r="W261" s="141"/>
      <c r="X261" s="141"/>
      <c r="Y261" s="141"/>
      <c r="Z261" s="141"/>
      <c r="AA261" s="141"/>
      <c r="AB261" s="142"/>
      <c r="AC261" s="142"/>
      <c r="AD261" s="143"/>
      <c r="AE261" s="144"/>
    </row>
    <row r="262" spans="3:31" ht="15.75" customHeight="1" x14ac:dyDescent="0.3">
      <c r="C262" s="133"/>
      <c r="D262" s="77"/>
      <c r="E262" s="133"/>
      <c r="O262" s="162"/>
      <c r="T262" s="142"/>
      <c r="U262" s="141"/>
      <c r="V262" s="141"/>
      <c r="W262" s="141"/>
      <c r="X262" s="141"/>
      <c r="Y262" s="141"/>
      <c r="Z262" s="141"/>
      <c r="AA262" s="141"/>
      <c r="AB262" s="142"/>
      <c r="AC262" s="142"/>
      <c r="AD262" s="143"/>
      <c r="AE262" s="144"/>
    </row>
    <row r="263" spans="3:31" ht="15.75" customHeight="1" x14ac:dyDescent="0.3">
      <c r="C263" s="133"/>
      <c r="D263" s="77"/>
      <c r="E263" s="133"/>
      <c r="O263" s="162"/>
      <c r="T263" s="142"/>
      <c r="U263" s="141"/>
      <c r="V263" s="141"/>
      <c r="W263" s="141"/>
      <c r="X263" s="141"/>
      <c r="Y263" s="141"/>
      <c r="Z263" s="141"/>
      <c r="AA263" s="141"/>
      <c r="AB263" s="142"/>
      <c r="AC263" s="142"/>
      <c r="AD263" s="143"/>
      <c r="AE263" s="144"/>
    </row>
    <row r="264" spans="3:31" ht="15.75" customHeight="1" x14ac:dyDescent="0.3">
      <c r="C264" s="133"/>
      <c r="D264" s="77"/>
      <c r="E264" s="133"/>
      <c r="O264" s="162"/>
      <c r="T264" s="142"/>
      <c r="U264" s="141"/>
      <c r="V264" s="141"/>
      <c r="W264" s="141"/>
      <c r="X264" s="141"/>
      <c r="Y264" s="141"/>
      <c r="Z264" s="141"/>
      <c r="AA264" s="141"/>
      <c r="AB264" s="142"/>
      <c r="AC264" s="142"/>
      <c r="AD264" s="143"/>
      <c r="AE264" s="144"/>
    </row>
    <row r="265" spans="3:31" ht="15.75" customHeight="1" x14ac:dyDescent="0.3">
      <c r="C265" s="133"/>
      <c r="D265" s="77"/>
      <c r="E265" s="133"/>
      <c r="O265" s="162"/>
      <c r="T265" s="142"/>
      <c r="U265" s="141"/>
      <c r="V265" s="141"/>
      <c r="W265" s="141"/>
      <c r="X265" s="141"/>
      <c r="Y265" s="141"/>
      <c r="Z265" s="141"/>
      <c r="AA265" s="141"/>
      <c r="AB265" s="142"/>
      <c r="AC265" s="142"/>
      <c r="AD265" s="143"/>
      <c r="AE265" s="144"/>
    </row>
    <row r="266" spans="3:31" ht="15.75" customHeight="1" x14ac:dyDescent="0.3">
      <c r="C266" s="133"/>
      <c r="D266" s="77"/>
      <c r="E266" s="133"/>
      <c r="O266" s="162"/>
      <c r="T266" s="142"/>
      <c r="U266" s="141"/>
      <c r="V266" s="141"/>
      <c r="W266" s="141"/>
      <c r="X266" s="141"/>
      <c r="Y266" s="141"/>
      <c r="Z266" s="141"/>
      <c r="AA266" s="141"/>
      <c r="AB266" s="142"/>
      <c r="AC266" s="142"/>
      <c r="AD266" s="143"/>
      <c r="AE266" s="144"/>
    </row>
    <row r="267" spans="3:31" ht="15.75" customHeight="1" x14ac:dyDescent="0.3">
      <c r="C267" s="133"/>
      <c r="D267" s="77"/>
      <c r="E267" s="133"/>
      <c r="O267" s="162"/>
      <c r="T267" s="142"/>
      <c r="U267" s="141"/>
      <c r="V267" s="141"/>
      <c r="W267" s="141"/>
      <c r="X267" s="141"/>
      <c r="Y267" s="141"/>
      <c r="Z267" s="141"/>
      <c r="AA267" s="141"/>
      <c r="AB267" s="142"/>
      <c r="AC267" s="142"/>
      <c r="AD267" s="143"/>
      <c r="AE267" s="144"/>
    </row>
    <row r="268" spans="3:31" ht="15.75" customHeight="1" x14ac:dyDescent="0.3">
      <c r="C268" s="133"/>
      <c r="D268" s="77"/>
      <c r="E268" s="133"/>
      <c r="O268" s="162"/>
      <c r="T268" s="142"/>
      <c r="U268" s="141"/>
      <c r="V268" s="141"/>
      <c r="W268" s="141"/>
      <c r="X268" s="141"/>
      <c r="Y268" s="141"/>
      <c r="Z268" s="141"/>
      <c r="AA268" s="141"/>
      <c r="AB268" s="142"/>
      <c r="AC268" s="142"/>
      <c r="AD268" s="143"/>
      <c r="AE268" s="144"/>
    </row>
    <row r="269" spans="3:31" ht="15.75" customHeight="1" x14ac:dyDescent="0.3">
      <c r="C269" s="133"/>
      <c r="D269" s="77"/>
      <c r="E269" s="133"/>
      <c r="O269" s="162"/>
      <c r="T269" s="142"/>
      <c r="U269" s="141"/>
      <c r="V269" s="141"/>
      <c r="W269" s="141"/>
      <c r="X269" s="141"/>
      <c r="Y269" s="141"/>
      <c r="Z269" s="141"/>
      <c r="AA269" s="141"/>
      <c r="AB269" s="142"/>
      <c r="AC269" s="142"/>
      <c r="AD269" s="143"/>
      <c r="AE269" s="144"/>
    </row>
    <row r="270" spans="3:31" ht="15.75" customHeight="1" x14ac:dyDescent="0.3">
      <c r="C270" s="133"/>
      <c r="D270" s="77"/>
      <c r="E270" s="133"/>
      <c r="O270" s="162"/>
      <c r="T270" s="142"/>
      <c r="U270" s="141"/>
      <c r="V270" s="141"/>
      <c r="W270" s="141"/>
      <c r="X270" s="141"/>
      <c r="Y270" s="141"/>
      <c r="Z270" s="141"/>
      <c r="AA270" s="141"/>
      <c r="AB270" s="142"/>
      <c r="AC270" s="142"/>
      <c r="AD270" s="143"/>
      <c r="AE270" s="144"/>
    </row>
    <row r="271" spans="3:31" ht="15.75" customHeight="1" x14ac:dyDescent="0.3">
      <c r="C271" s="133"/>
      <c r="D271" s="77"/>
      <c r="E271" s="133"/>
      <c r="O271" s="162"/>
      <c r="T271" s="142"/>
      <c r="U271" s="141"/>
      <c r="V271" s="141"/>
      <c r="W271" s="141"/>
      <c r="X271" s="141"/>
      <c r="Y271" s="141"/>
      <c r="Z271" s="141"/>
      <c r="AA271" s="141"/>
      <c r="AB271" s="142"/>
      <c r="AC271" s="142"/>
      <c r="AD271" s="143"/>
      <c r="AE271" s="144"/>
    </row>
    <row r="272" spans="3:31" ht="15.75" customHeight="1" x14ac:dyDescent="0.3">
      <c r="C272" s="133"/>
      <c r="D272" s="77"/>
      <c r="E272" s="133"/>
      <c r="O272" s="162"/>
      <c r="T272" s="142"/>
      <c r="U272" s="141"/>
      <c r="V272" s="141"/>
      <c r="W272" s="141"/>
      <c r="X272" s="141"/>
      <c r="Y272" s="141"/>
      <c r="Z272" s="141"/>
      <c r="AA272" s="141"/>
      <c r="AB272" s="142"/>
      <c r="AC272" s="142"/>
      <c r="AD272" s="143"/>
      <c r="AE272" s="144"/>
    </row>
    <row r="273" spans="3:31" ht="15.75" customHeight="1" x14ac:dyDescent="0.3">
      <c r="C273" s="133"/>
      <c r="D273" s="77"/>
      <c r="E273" s="133"/>
      <c r="O273" s="162"/>
      <c r="T273" s="142"/>
      <c r="U273" s="141"/>
      <c r="V273" s="141"/>
      <c r="W273" s="141"/>
      <c r="X273" s="141"/>
      <c r="Y273" s="141"/>
      <c r="Z273" s="141"/>
      <c r="AA273" s="141"/>
      <c r="AB273" s="142"/>
      <c r="AC273" s="142"/>
      <c r="AD273" s="143"/>
      <c r="AE273" s="144"/>
    </row>
    <row r="274" spans="3:31" ht="15.75" customHeight="1" x14ac:dyDescent="0.3">
      <c r="C274" s="133"/>
      <c r="D274" s="77"/>
      <c r="E274" s="133"/>
      <c r="O274" s="162"/>
      <c r="T274" s="142"/>
      <c r="U274" s="141"/>
      <c r="V274" s="141"/>
      <c r="W274" s="141"/>
      <c r="X274" s="141"/>
      <c r="Y274" s="141"/>
      <c r="Z274" s="141"/>
      <c r="AA274" s="141"/>
      <c r="AB274" s="142"/>
      <c r="AC274" s="142"/>
      <c r="AD274" s="143"/>
      <c r="AE274" s="144"/>
    </row>
    <row r="275" spans="3:31" ht="15.75" customHeight="1" x14ac:dyDescent="0.3">
      <c r="C275" s="133"/>
      <c r="D275" s="77"/>
      <c r="E275" s="133"/>
      <c r="O275" s="162"/>
      <c r="T275" s="142"/>
      <c r="U275" s="141"/>
      <c r="V275" s="141"/>
      <c r="W275" s="141"/>
      <c r="X275" s="141"/>
      <c r="Y275" s="141"/>
      <c r="Z275" s="141"/>
      <c r="AA275" s="141"/>
      <c r="AB275" s="142"/>
      <c r="AC275" s="142"/>
      <c r="AD275" s="143"/>
      <c r="AE275" s="144"/>
    </row>
    <row r="276" spans="3:31" ht="15.75" customHeight="1" x14ac:dyDescent="0.3">
      <c r="C276" s="133"/>
      <c r="D276" s="77"/>
      <c r="E276" s="133"/>
      <c r="O276" s="162"/>
      <c r="T276" s="142"/>
      <c r="U276" s="141"/>
      <c r="V276" s="141"/>
      <c r="W276" s="141"/>
      <c r="X276" s="141"/>
      <c r="Y276" s="141"/>
      <c r="Z276" s="141"/>
      <c r="AA276" s="141"/>
      <c r="AB276" s="142"/>
      <c r="AC276" s="142"/>
      <c r="AD276" s="143"/>
      <c r="AE276" s="144"/>
    </row>
    <row r="277" spans="3:31" ht="15.75" customHeight="1" x14ac:dyDescent="0.3">
      <c r="C277" s="133"/>
      <c r="D277" s="77"/>
      <c r="E277" s="133"/>
      <c r="O277" s="162"/>
      <c r="T277" s="142"/>
      <c r="U277" s="141"/>
      <c r="V277" s="141"/>
      <c r="W277" s="141"/>
      <c r="X277" s="141"/>
      <c r="Y277" s="141"/>
      <c r="Z277" s="141"/>
      <c r="AA277" s="141"/>
      <c r="AB277" s="142"/>
      <c r="AC277" s="142"/>
      <c r="AD277" s="143"/>
      <c r="AE277" s="144"/>
    </row>
    <row r="278" spans="3:31" ht="15.75" customHeight="1" x14ac:dyDescent="0.3">
      <c r="C278" s="133"/>
      <c r="D278" s="77"/>
      <c r="E278" s="133"/>
      <c r="O278" s="162"/>
      <c r="T278" s="142"/>
      <c r="U278" s="141"/>
      <c r="V278" s="141"/>
      <c r="W278" s="141"/>
      <c r="X278" s="141"/>
      <c r="Y278" s="141"/>
      <c r="Z278" s="141"/>
      <c r="AA278" s="141"/>
      <c r="AB278" s="142"/>
      <c r="AC278" s="142"/>
      <c r="AD278" s="143"/>
      <c r="AE278" s="144"/>
    </row>
    <row r="279" spans="3:31" ht="15.75" customHeight="1" x14ac:dyDescent="0.3">
      <c r="C279" s="133"/>
      <c r="D279" s="77"/>
      <c r="E279" s="133"/>
      <c r="O279" s="162"/>
      <c r="T279" s="142"/>
      <c r="U279" s="141"/>
      <c r="V279" s="141"/>
      <c r="W279" s="141"/>
      <c r="X279" s="141"/>
      <c r="Y279" s="141"/>
      <c r="Z279" s="141"/>
      <c r="AA279" s="141"/>
      <c r="AB279" s="142"/>
      <c r="AC279" s="142"/>
      <c r="AD279" s="143"/>
      <c r="AE279" s="144"/>
    </row>
    <row r="280" spans="3:31" ht="15.75" customHeight="1" x14ac:dyDescent="0.3">
      <c r="C280" s="133"/>
      <c r="D280" s="77"/>
      <c r="E280" s="133"/>
      <c r="O280" s="162"/>
      <c r="T280" s="142"/>
      <c r="U280" s="141"/>
      <c r="V280" s="141"/>
      <c r="W280" s="141"/>
      <c r="X280" s="141"/>
      <c r="Y280" s="141"/>
      <c r="Z280" s="141"/>
      <c r="AA280" s="141"/>
      <c r="AB280" s="142"/>
      <c r="AC280" s="142"/>
      <c r="AD280" s="143"/>
      <c r="AE280" s="144"/>
    </row>
    <row r="281" spans="3:31" ht="15.75" customHeight="1" x14ac:dyDescent="0.3">
      <c r="C281" s="133"/>
      <c r="D281" s="77"/>
      <c r="E281" s="133"/>
      <c r="O281" s="162"/>
      <c r="T281" s="142"/>
      <c r="U281" s="141"/>
      <c r="V281" s="141"/>
      <c r="W281" s="141"/>
      <c r="X281" s="141"/>
      <c r="Y281" s="141"/>
      <c r="Z281" s="141"/>
      <c r="AA281" s="141"/>
      <c r="AB281" s="142"/>
      <c r="AC281" s="142"/>
      <c r="AD281" s="143"/>
      <c r="AE281" s="144"/>
    </row>
    <row r="282" spans="3:31" ht="15.75" customHeight="1" x14ac:dyDescent="0.3">
      <c r="C282" s="133"/>
      <c r="D282" s="77"/>
      <c r="E282" s="133"/>
      <c r="O282" s="162"/>
      <c r="T282" s="142"/>
      <c r="U282" s="141"/>
      <c r="V282" s="141"/>
      <c r="W282" s="141"/>
      <c r="X282" s="141"/>
      <c r="Y282" s="141"/>
      <c r="Z282" s="141"/>
      <c r="AA282" s="141"/>
      <c r="AB282" s="142"/>
      <c r="AC282" s="142"/>
      <c r="AD282" s="143"/>
      <c r="AE282" s="144"/>
    </row>
    <row r="283" spans="3:31" ht="15.75" customHeight="1" x14ac:dyDescent="0.3">
      <c r="C283" s="133"/>
      <c r="D283" s="77"/>
      <c r="E283" s="133"/>
      <c r="O283" s="162"/>
      <c r="T283" s="142"/>
      <c r="U283" s="141"/>
      <c r="V283" s="141"/>
      <c r="W283" s="141"/>
      <c r="X283" s="141"/>
      <c r="Y283" s="141"/>
      <c r="Z283" s="141"/>
      <c r="AA283" s="141"/>
      <c r="AB283" s="142"/>
      <c r="AC283" s="142"/>
      <c r="AD283" s="143"/>
      <c r="AE283" s="144"/>
    </row>
    <row r="284" spans="3:31" ht="15.75" customHeight="1" x14ac:dyDescent="0.3">
      <c r="C284" s="133"/>
      <c r="D284" s="77"/>
      <c r="E284" s="133"/>
      <c r="O284" s="162"/>
      <c r="T284" s="142"/>
      <c r="U284" s="141"/>
      <c r="V284" s="141"/>
      <c r="W284" s="141"/>
      <c r="X284" s="141"/>
      <c r="Y284" s="141"/>
      <c r="Z284" s="141"/>
      <c r="AA284" s="141"/>
      <c r="AB284" s="142"/>
      <c r="AC284" s="142"/>
      <c r="AD284" s="143"/>
      <c r="AE284" s="144"/>
    </row>
    <row r="285" spans="3:31" ht="15.75" customHeight="1" x14ac:dyDescent="0.3">
      <c r="C285" s="133"/>
      <c r="D285" s="77"/>
      <c r="E285" s="133"/>
      <c r="O285" s="162"/>
      <c r="T285" s="142"/>
      <c r="U285" s="141"/>
      <c r="V285" s="141"/>
      <c r="W285" s="141"/>
      <c r="X285" s="141"/>
      <c r="Y285" s="141"/>
      <c r="Z285" s="141"/>
      <c r="AA285" s="141"/>
      <c r="AB285" s="142"/>
      <c r="AC285" s="142"/>
      <c r="AD285" s="143"/>
      <c r="AE285" s="144"/>
    </row>
    <row r="286" spans="3:31" ht="15.75" customHeight="1" x14ac:dyDescent="0.3">
      <c r="C286" s="133"/>
      <c r="D286" s="77"/>
      <c r="E286" s="133"/>
      <c r="O286" s="162"/>
      <c r="T286" s="142"/>
      <c r="U286" s="141"/>
      <c r="V286" s="141"/>
      <c r="W286" s="141"/>
      <c r="X286" s="141"/>
      <c r="Y286" s="141"/>
      <c r="Z286" s="141"/>
      <c r="AA286" s="141"/>
      <c r="AB286" s="142"/>
      <c r="AC286" s="142"/>
      <c r="AD286" s="143"/>
      <c r="AE286" s="144"/>
    </row>
    <row r="287" spans="3:31" ht="15.75" customHeight="1" x14ac:dyDescent="0.3">
      <c r="C287" s="133"/>
      <c r="D287" s="77"/>
      <c r="E287" s="133"/>
      <c r="O287" s="162"/>
      <c r="T287" s="142"/>
      <c r="U287" s="141"/>
      <c r="V287" s="141"/>
      <c r="W287" s="141"/>
      <c r="X287" s="141"/>
      <c r="Y287" s="141"/>
      <c r="Z287" s="141"/>
      <c r="AA287" s="141"/>
      <c r="AB287" s="142"/>
      <c r="AC287" s="142"/>
      <c r="AD287" s="143"/>
      <c r="AE287" s="144"/>
    </row>
    <row r="288" spans="3:31" ht="15.75" customHeight="1" x14ac:dyDescent="0.3">
      <c r="C288" s="133"/>
      <c r="D288" s="77"/>
      <c r="E288" s="133"/>
      <c r="O288" s="162"/>
      <c r="T288" s="142"/>
      <c r="U288" s="141"/>
      <c r="V288" s="141"/>
      <c r="W288" s="141"/>
      <c r="X288" s="141"/>
      <c r="Y288" s="141"/>
      <c r="Z288" s="141"/>
      <c r="AA288" s="141"/>
      <c r="AB288" s="142"/>
      <c r="AC288" s="142"/>
      <c r="AD288" s="143"/>
      <c r="AE288" s="144"/>
    </row>
    <row r="289" spans="3:31" ht="15.75" customHeight="1" x14ac:dyDescent="0.3">
      <c r="C289" s="133"/>
      <c r="D289" s="77"/>
      <c r="E289" s="133"/>
      <c r="O289" s="162"/>
      <c r="T289" s="142"/>
      <c r="U289" s="141"/>
      <c r="V289" s="141"/>
      <c r="W289" s="141"/>
      <c r="X289" s="141"/>
      <c r="Y289" s="141"/>
      <c r="Z289" s="141"/>
      <c r="AA289" s="141"/>
      <c r="AB289" s="142"/>
      <c r="AC289" s="142"/>
      <c r="AD289" s="143"/>
      <c r="AE289" s="144"/>
    </row>
    <row r="290" spans="3:31" ht="15.75" customHeight="1" x14ac:dyDescent="0.3">
      <c r="C290" s="133"/>
      <c r="D290" s="77"/>
      <c r="E290" s="133"/>
      <c r="O290" s="162"/>
      <c r="T290" s="142"/>
      <c r="U290" s="141"/>
      <c r="V290" s="141"/>
      <c r="W290" s="141"/>
      <c r="X290" s="141"/>
      <c r="Y290" s="141"/>
      <c r="Z290" s="141"/>
      <c r="AA290" s="141"/>
      <c r="AB290" s="142"/>
      <c r="AC290" s="142"/>
      <c r="AD290" s="143"/>
      <c r="AE290" s="144"/>
    </row>
    <row r="291" spans="3:31" ht="15.75" customHeight="1" x14ac:dyDescent="0.3">
      <c r="C291" s="133"/>
      <c r="D291" s="77"/>
      <c r="E291" s="133"/>
      <c r="O291" s="162"/>
      <c r="T291" s="142"/>
      <c r="U291" s="141"/>
      <c r="V291" s="141"/>
      <c r="W291" s="141"/>
      <c r="X291" s="141"/>
      <c r="Y291" s="141"/>
      <c r="Z291" s="141"/>
      <c r="AA291" s="141"/>
      <c r="AB291" s="142"/>
      <c r="AC291" s="142"/>
      <c r="AD291" s="143"/>
      <c r="AE291" s="144"/>
    </row>
    <row r="292" spans="3:31" ht="15.75" customHeight="1" x14ac:dyDescent="0.3">
      <c r="C292" s="133"/>
      <c r="D292" s="77"/>
      <c r="E292" s="133"/>
      <c r="O292" s="162"/>
      <c r="T292" s="142"/>
      <c r="U292" s="141"/>
      <c r="V292" s="141"/>
      <c r="W292" s="141"/>
      <c r="X292" s="141"/>
      <c r="Y292" s="141"/>
      <c r="Z292" s="141"/>
      <c r="AA292" s="141"/>
      <c r="AB292" s="142"/>
      <c r="AC292" s="142"/>
      <c r="AD292" s="143"/>
      <c r="AE292" s="144"/>
    </row>
    <row r="293" spans="3:31" ht="15.75" customHeight="1" x14ac:dyDescent="0.3">
      <c r="C293" s="133"/>
      <c r="D293" s="77"/>
      <c r="E293" s="133"/>
      <c r="O293" s="162"/>
      <c r="T293" s="142"/>
      <c r="U293" s="141"/>
      <c r="V293" s="141"/>
      <c r="W293" s="141"/>
      <c r="X293" s="141"/>
      <c r="Y293" s="141"/>
      <c r="Z293" s="141"/>
      <c r="AA293" s="141"/>
      <c r="AB293" s="142"/>
      <c r="AC293" s="142"/>
      <c r="AD293" s="143"/>
      <c r="AE293" s="144"/>
    </row>
    <row r="294" spans="3:31" ht="15.75" customHeight="1" x14ac:dyDescent="0.3">
      <c r="C294" s="133"/>
      <c r="D294" s="77"/>
      <c r="E294" s="133"/>
      <c r="O294" s="162"/>
      <c r="T294" s="142"/>
      <c r="U294" s="141"/>
      <c r="V294" s="141"/>
      <c r="W294" s="141"/>
      <c r="X294" s="141"/>
      <c r="Y294" s="141"/>
      <c r="Z294" s="141"/>
      <c r="AA294" s="141"/>
      <c r="AB294" s="142"/>
      <c r="AC294" s="142"/>
      <c r="AD294" s="143"/>
      <c r="AE294" s="144"/>
    </row>
    <row r="295" spans="3:31" ht="15.75" customHeight="1" x14ac:dyDescent="0.3">
      <c r="C295" s="133"/>
      <c r="D295" s="77"/>
      <c r="E295" s="133"/>
      <c r="O295" s="162"/>
      <c r="T295" s="142"/>
      <c r="U295" s="141"/>
      <c r="V295" s="141"/>
      <c r="W295" s="141"/>
      <c r="X295" s="141"/>
      <c r="Y295" s="141"/>
      <c r="Z295" s="141"/>
      <c r="AA295" s="141"/>
      <c r="AB295" s="142"/>
      <c r="AC295" s="142"/>
      <c r="AD295" s="143"/>
      <c r="AE295" s="144"/>
    </row>
    <row r="296" spans="3:31" ht="15.75" customHeight="1" x14ac:dyDescent="0.3">
      <c r="C296" s="133"/>
      <c r="D296" s="77"/>
      <c r="E296" s="133"/>
      <c r="O296" s="162"/>
      <c r="T296" s="142"/>
      <c r="U296" s="141"/>
      <c r="V296" s="141"/>
      <c r="W296" s="141"/>
      <c r="X296" s="141"/>
      <c r="Y296" s="141"/>
      <c r="Z296" s="141"/>
      <c r="AA296" s="141"/>
      <c r="AB296" s="142"/>
      <c r="AC296" s="142"/>
      <c r="AD296" s="143"/>
      <c r="AE296" s="144"/>
    </row>
    <row r="297" spans="3:31" ht="15.75" customHeight="1" x14ac:dyDescent="0.3">
      <c r="C297" s="133"/>
      <c r="D297" s="77"/>
      <c r="E297" s="133"/>
      <c r="O297" s="162"/>
      <c r="T297" s="142"/>
      <c r="U297" s="141"/>
      <c r="V297" s="141"/>
      <c r="W297" s="141"/>
      <c r="X297" s="141"/>
      <c r="Y297" s="141"/>
      <c r="Z297" s="141"/>
      <c r="AA297" s="141"/>
      <c r="AB297" s="142"/>
      <c r="AC297" s="142"/>
      <c r="AD297" s="143"/>
      <c r="AE297" s="144"/>
    </row>
    <row r="298" spans="3:31" ht="15.75" customHeight="1" x14ac:dyDescent="0.3">
      <c r="C298" s="133"/>
      <c r="D298" s="77"/>
      <c r="E298" s="133"/>
      <c r="O298" s="162"/>
      <c r="T298" s="142"/>
      <c r="U298" s="141"/>
      <c r="V298" s="141"/>
      <c r="W298" s="141"/>
      <c r="X298" s="141"/>
      <c r="Y298" s="141"/>
      <c r="Z298" s="141"/>
      <c r="AA298" s="141"/>
      <c r="AB298" s="142"/>
      <c r="AC298" s="142"/>
      <c r="AD298" s="143"/>
      <c r="AE298" s="144"/>
    </row>
    <row r="299" spans="3:31" ht="15.75" customHeight="1" x14ac:dyDescent="0.3">
      <c r="C299" s="133"/>
      <c r="D299" s="77"/>
      <c r="E299" s="133"/>
      <c r="O299" s="162"/>
      <c r="T299" s="142"/>
      <c r="U299" s="141"/>
      <c r="V299" s="141"/>
      <c r="W299" s="141"/>
      <c r="X299" s="141"/>
      <c r="Y299" s="141"/>
      <c r="Z299" s="141"/>
      <c r="AA299" s="141"/>
      <c r="AB299" s="142"/>
      <c r="AC299" s="142"/>
      <c r="AD299" s="143"/>
      <c r="AE299" s="144"/>
    </row>
    <row r="300" spans="3:31" ht="15.75" customHeight="1" x14ac:dyDescent="0.3">
      <c r="C300" s="133"/>
      <c r="D300" s="77"/>
      <c r="E300" s="133"/>
      <c r="O300" s="162"/>
      <c r="T300" s="142"/>
      <c r="U300" s="141"/>
      <c r="V300" s="141"/>
      <c r="W300" s="141"/>
      <c r="X300" s="141"/>
      <c r="Y300" s="141"/>
      <c r="Z300" s="141"/>
      <c r="AA300" s="141"/>
      <c r="AB300" s="142"/>
      <c r="AC300" s="142"/>
      <c r="AD300" s="143"/>
      <c r="AE300" s="144"/>
    </row>
    <row r="301" spans="3:31" ht="15.75" customHeight="1" x14ac:dyDescent="0.3">
      <c r="C301" s="133"/>
      <c r="D301" s="77"/>
      <c r="E301" s="133"/>
      <c r="O301" s="162"/>
      <c r="T301" s="142"/>
      <c r="U301" s="141"/>
      <c r="V301" s="141"/>
      <c r="W301" s="141"/>
      <c r="X301" s="141"/>
      <c r="Y301" s="141"/>
      <c r="Z301" s="141"/>
      <c r="AA301" s="141"/>
      <c r="AB301" s="142"/>
      <c r="AC301" s="142"/>
      <c r="AD301" s="143"/>
      <c r="AE301" s="144"/>
    </row>
    <row r="302" spans="3:31" ht="15.75" customHeight="1" x14ac:dyDescent="0.3">
      <c r="C302" s="133"/>
      <c r="D302" s="77"/>
      <c r="E302" s="133"/>
      <c r="O302" s="162"/>
      <c r="T302" s="142"/>
      <c r="U302" s="141"/>
      <c r="V302" s="141"/>
      <c r="W302" s="141"/>
      <c r="X302" s="141"/>
      <c r="Y302" s="141"/>
      <c r="Z302" s="141"/>
      <c r="AA302" s="141"/>
      <c r="AB302" s="142"/>
      <c r="AC302" s="142"/>
      <c r="AD302" s="143"/>
      <c r="AE302" s="144"/>
    </row>
    <row r="303" spans="3:31" ht="15.75" customHeight="1" x14ac:dyDescent="0.3">
      <c r="C303" s="133"/>
      <c r="D303" s="77"/>
      <c r="E303" s="133"/>
      <c r="O303" s="162"/>
      <c r="T303" s="142"/>
      <c r="U303" s="141"/>
      <c r="V303" s="141"/>
      <c r="W303" s="141"/>
      <c r="X303" s="141"/>
      <c r="Y303" s="141"/>
      <c r="Z303" s="141"/>
      <c r="AA303" s="141"/>
      <c r="AB303" s="142"/>
      <c r="AC303" s="142"/>
      <c r="AD303" s="143"/>
      <c r="AE303" s="144"/>
    </row>
    <row r="304" spans="3:31" ht="15.75" customHeight="1" x14ac:dyDescent="0.3">
      <c r="C304" s="133"/>
      <c r="D304" s="77"/>
      <c r="E304" s="133"/>
      <c r="O304" s="162"/>
      <c r="T304" s="142"/>
      <c r="U304" s="141"/>
      <c r="V304" s="141"/>
      <c r="W304" s="141"/>
      <c r="X304" s="141"/>
      <c r="Y304" s="141"/>
      <c r="Z304" s="141"/>
      <c r="AA304" s="141"/>
      <c r="AB304" s="142"/>
      <c r="AC304" s="142"/>
      <c r="AD304" s="143"/>
      <c r="AE304" s="144"/>
    </row>
    <row r="305" spans="3:31" ht="15.75" customHeight="1" x14ac:dyDescent="0.3">
      <c r="C305" s="133"/>
      <c r="D305" s="77"/>
      <c r="E305" s="133"/>
      <c r="O305" s="162"/>
      <c r="T305" s="142"/>
      <c r="U305" s="141"/>
      <c r="V305" s="141"/>
      <c r="W305" s="141"/>
      <c r="X305" s="141"/>
      <c r="Y305" s="141"/>
      <c r="Z305" s="141"/>
      <c r="AA305" s="141"/>
      <c r="AB305" s="142"/>
      <c r="AC305" s="142"/>
      <c r="AD305" s="143"/>
      <c r="AE305" s="144"/>
    </row>
    <row r="306" spans="3:31" ht="15.75" customHeight="1" x14ac:dyDescent="0.3">
      <c r="C306" s="133"/>
      <c r="D306" s="77"/>
      <c r="E306" s="133"/>
      <c r="O306" s="162"/>
      <c r="T306" s="142"/>
      <c r="U306" s="141"/>
      <c r="V306" s="141"/>
      <c r="W306" s="141"/>
      <c r="X306" s="141"/>
      <c r="Y306" s="141"/>
      <c r="Z306" s="141"/>
      <c r="AA306" s="141"/>
      <c r="AB306" s="142"/>
      <c r="AC306" s="142"/>
      <c r="AD306" s="143"/>
      <c r="AE306" s="144"/>
    </row>
    <row r="307" spans="3:31" ht="15.75" customHeight="1" x14ac:dyDescent="0.3">
      <c r="C307" s="133"/>
      <c r="D307" s="77"/>
      <c r="E307" s="133"/>
      <c r="O307" s="162"/>
      <c r="T307" s="142"/>
      <c r="U307" s="141"/>
      <c r="V307" s="141"/>
      <c r="W307" s="141"/>
      <c r="X307" s="141"/>
      <c r="Y307" s="141"/>
      <c r="Z307" s="141"/>
      <c r="AA307" s="141"/>
      <c r="AB307" s="142"/>
      <c r="AC307" s="142"/>
      <c r="AD307" s="143"/>
      <c r="AE307" s="144"/>
    </row>
    <row r="308" spans="3:31" ht="15.75" customHeight="1" x14ac:dyDescent="0.3">
      <c r="C308" s="133"/>
      <c r="D308" s="77"/>
      <c r="E308" s="133"/>
      <c r="O308" s="162"/>
      <c r="T308" s="142"/>
      <c r="U308" s="141"/>
      <c r="V308" s="141"/>
      <c r="W308" s="141"/>
      <c r="X308" s="141"/>
      <c r="Y308" s="141"/>
      <c r="Z308" s="141"/>
      <c r="AA308" s="141"/>
      <c r="AB308" s="142"/>
      <c r="AC308" s="142"/>
      <c r="AD308" s="143"/>
      <c r="AE308" s="144"/>
    </row>
    <row r="309" spans="3:31" ht="15.75" customHeight="1" x14ac:dyDescent="0.3">
      <c r="C309" s="133"/>
      <c r="D309" s="77"/>
      <c r="E309" s="133"/>
      <c r="O309" s="162"/>
      <c r="T309" s="142"/>
      <c r="U309" s="141"/>
      <c r="V309" s="141"/>
      <c r="W309" s="141"/>
      <c r="X309" s="141"/>
      <c r="Y309" s="141"/>
      <c r="Z309" s="141"/>
      <c r="AA309" s="141"/>
      <c r="AB309" s="142"/>
      <c r="AC309" s="142"/>
      <c r="AD309" s="143"/>
      <c r="AE309" s="144"/>
    </row>
    <row r="310" spans="3:31" ht="15.75" customHeight="1" x14ac:dyDescent="0.3">
      <c r="C310" s="133"/>
      <c r="D310" s="77"/>
      <c r="E310" s="133"/>
      <c r="O310" s="162"/>
      <c r="T310" s="142"/>
      <c r="U310" s="141"/>
      <c r="V310" s="141"/>
      <c r="W310" s="141"/>
      <c r="X310" s="141"/>
      <c r="Y310" s="141"/>
      <c r="Z310" s="141"/>
      <c r="AA310" s="141"/>
      <c r="AB310" s="142"/>
      <c r="AC310" s="142"/>
      <c r="AD310" s="143"/>
      <c r="AE310" s="144"/>
    </row>
    <row r="311" spans="3:31" ht="15.75" customHeight="1" x14ac:dyDescent="0.3">
      <c r="C311" s="133"/>
      <c r="D311" s="77"/>
      <c r="E311" s="133"/>
      <c r="O311" s="162"/>
      <c r="T311" s="142"/>
      <c r="U311" s="141"/>
      <c r="V311" s="141"/>
      <c r="W311" s="141"/>
      <c r="X311" s="141"/>
      <c r="Y311" s="141"/>
      <c r="Z311" s="141"/>
      <c r="AA311" s="141"/>
      <c r="AB311" s="142"/>
      <c r="AC311" s="142"/>
      <c r="AD311" s="143"/>
      <c r="AE311" s="144"/>
    </row>
    <row r="312" spans="3:31" ht="15.75" customHeight="1" x14ac:dyDescent="0.3">
      <c r="C312" s="133"/>
      <c r="D312" s="77"/>
      <c r="E312" s="133"/>
      <c r="O312" s="162"/>
      <c r="T312" s="142"/>
      <c r="U312" s="141"/>
      <c r="V312" s="141"/>
      <c r="W312" s="141"/>
      <c r="X312" s="141"/>
      <c r="Y312" s="141"/>
      <c r="Z312" s="141"/>
      <c r="AA312" s="141"/>
      <c r="AB312" s="142"/>
      <c r="AC312" s="142"/>
      <c r="AD312" s="143"/>
      <c r="AE312" s="144"/>
    </row>
    <row r="313" spans="3:31" ht="15.75" customHeight="1" x14ac:dyDescent="0.3">
      <c r="C313" s="133"/>
      <c r="D313" s="77"/>
      <c r="E313" s="133"/>
      <c r="O313" s="162"/>
      <c r="T313" s="142"/>
      <c r="U313" s="141"/>
      <c r="V313" s="141"/>
      <c r="W313" s="141"/>
      <c r="X313" s="141"/>
      <c r="Y313" s="141"/>
      <c r="Z313" s="141"/>
      <c r="AA313" s="141"/>
      <c r="AB313" s="142"/>
      <c r="AC313" s="142"/>
      <c r="AD313" s="143"/>
      <c r="AE313" s="144"/>
    </row>
    <row r="314" spans="3:31" ht="15.75" customHeight="1" x14ac:dyDescent="0.3">
      <c r="C314" s="133"/>
      <c r="D314" s="77"/>
      <c r="E314" s="133"/>
      <c r="O314" s="162"/>
      <c r="T314" s="142"/>
      <c r="U314" s="141"/>
      <c r="V314" s="141"/>
      <c r="W314" s="141"/>
      <c r="X314" s="141"/>
      <c r="Y314" s="141"/>
      <c r="Z314" s="141"/>
      <c r="AA314" s="141"/>
      <c r="AB314" s="142"/>
      <c r="AC314" s="142"/>
      <c r="AD314" s="143"/>
      <c r="AE314" s="144"/>
    </row>
    <row r="315" spans="3:31" ht="15.75" customHeight="1" x14ac:dyDescent="0.3">
      <c r="C315" s="133"/>
      <c r="D315" s="77"/>
      <c r="E315" s="133"/>
      <c r="O315" s="162"/>
      <c r="T315" s="142"/>
      <c r="U315" s="141"/>
      <c r="V315" s="141"/>
      <c r="W315" s="141"/>
      <c r="X315" s="141"/>
      <c r="Y315" s="141"/>
      <c r="Z315" s="141"/>
      <c r="AA315" s="141"/>
      <c r="AB315" s="142"/>
      <c r="AC315" s="142"/>
      <c r="AD315" s="143"/>
      <c r="AE315" s="144"/>
    </row>
    <row r="316" spans="3:31" ht="15.75" customHeight="1" x14ac:dyDescent="0.3">
      <c r="C316" s="133"/>
      <c r="D316" s="77"/>
      <c r="E316" s="133"/>
      <c r="O316" s="162"/>
      <c r="T316" s="142"/>
      <c r="U316" s="141"/>
      <c r="V316" s="141"/>
      <c r="W316" s="141"/>
      <c r="X316" s="141"/>
      <c r="Y316" s="141"/>
      <c r="Z316" s="141"/>
      <c r="AA316" s="141"/>
      <c r="AB316" s="142"/>
      <c r="AC316" s="142"/>
      <c r="AD316" s="143"/>
      <c r="AE316" s="144"/>
    </row>
    <row r="317" spans="3:31" ht="15.75" customHeight="1" x14ac:dyDescent="0.3">
      <c r="C317" s="133"/>
      <c r="D317" s="77"/>
      <c r="E317" s="133"/>
      <c r="O317" s="162"/>
      <c r="T317" s="142"/>
      <c r="U317" s="141"/>
      <c r="V317" s="141"/>
      <c r="W317" s="141"/>
      <c r="X317" s="141"/>
      <c r="Y317" s="141"/>
      <c r="Z317" s="141"/>
      <c r="AA317" s="141"/>
      <c r="AB317" s="142"/>
      <c r="AC317" s="142"/>
      <c r="AD317" s="143"/>
      <c r="AE317" s="144"/>
    </row>
    <row r="318" spans="3:31" ht="15.75" customHeight="1" x14ac:dyDescent="0.3">
      <c r="C318" s="133"/>
      <c r="D318" s="77"/>
      <c r="E318" s="133"/>
      <c r="O318" s="162"/>
      <c r="T318" s="142"/>
      <c r="U318" s="141"/>
      <c r="V318" s="141"/>
      <c r="W318" s="141"/>
      <c r="X318" s="141"/>
      <c r="Y318" s="141"/>
      <c r="Z318" s="141"/>
      <c r="AA318" s="141"/>
      <c r="AB318" s="142"/>
      <c r="AC318" s="142"/>
      <c r="AD318" s="143"/>
      <c r="AE318" s="144"/>
    </row>
    <row r="319" spans="3:31" ht="15.75" customHeight="1" x14ac:dyDescent="0.3">
      <c r="C319" s="133"/>
      <c r="D319" s="77"/>
      <c r="E319" s="133"/>
      <c r="O319" s="162"/>
      <c r="T319" s="142"/>
      <c r="U319" s="141"/>
      <c r="V319" s="141"/>
      <c r="W319" s="141"/>
      <c r="X319" s="141"/>
      <c r="Y319" s="141"/>
      <c r="Z319" s="141"/>
      <c r="AA319" s="141"/>
      <c r="AB319" s="142"/>
      <c r="AC319" s="142"/>
      <c r="AD319" s="143"/>
      <c r="AE319" s="144"/>
    </row>
    <row r="320" spans="3:31" ht="15.75" customHeight="1" x14ac:dyDescent="0.3">
      <c r="C320" s="133"/>
      <c r="D320" s="77"/>
      <c r="E320" s="133"/>
      <c r="O320" s="162"/>
      <c r="T320" s="142"/>
      <c r="U320" s="141"/>
      <c r="V320" s="141"/>
      <c r="W320" s="141"/>
      <c r="X320" s="141"/>
      <c r="Y320" s="141"/>
      <c r="Z320" s="141"/>
      <c r="AA320" s="141"/>
      <c r="AB320" s="142"/>
      <c r="AC320" s="142"/>
      <c r="AD320" s="143"/>
      <c r="AE320" s="144"/>
    </row>
    <row r="321" spans="3:31" ht="15.75" customHeight="1" x14ac:dyDescent="0.3">
      <c r="C321" s="133"/>
      <c r="D321" s="77"/>
      <c r="E321" s="133"/>
      <c r="O321" s="162"/>
      <c r="T321" s="142"/>
      <c r="U321" s="141"/>
      <c r="V321" s="141"/>
      <c r="W321" s="141"/>
      <c r="X321" s="141"/>
      <c r="Y321" s="141"/>
      <c r="Z321" s="141"/>
      <c r="AA321" s="141"/>
      <c r="AB321" s="142"/>
      <c r="AC321" s="142"/>
      <c r="AD321" s="143"/>
      <c r="AE321" s="144"/>
    </row>
    <row r="322" spans="3:31" ht="15.75" customHeight="1" x14ac:dyDescent="0.3">
      <c r="C322" s="133"/>
      <c r="D322" s="77"/>
      <c r="E322" s="133"/>
      <c r="O322" s="162"/>
      <c r="T322" s="142"/>
      <c r="U322" s="141"/>
      <c r="V322" s="141"/>
      <c r="W322" s="141"/>
      <c r="X322" s="141"/>
      <c r="Y322" s="141"/>
      <c r="Z322" s="141"/>
      <c r="AA322" s="141"/>
      <c r="AB322" s="142"/>
      <c r="AC322" s="142"/>
      <c r="AD322" s="143"/>
      <c r="AE322" s="144"/>
    </row>
    <row r="323" spans="3:31" ht="15.75" customHeight="1" x14ac:dyDescent="0.3">
      <c r="C323" s="133"/>
      <c r="D323" s="77"/>
      <c r="E323" s="133"/>
      <c r="O323" s="162"/>
      <c r="T323" s="142"/>
      <c r="U323" s="141"/>
      <c r="V323" s="141"/>
      <c r="W323" s="141"/>
      <c r="X323" s="141"/>
      <c r="Y323" s="141"/>
      <c r="Z323" s="141"/>
      <c r="AA323" s="141"/>
      <c r="AB323" s="142"/>
      <c r="AC323" s="142"/>
      <c r="AD323" s="143"/>
      <c r="AE323" s="144"/>
    </row>
    <row r="324" spans="3:31" ht="15.75" customHeight="1" x14ac:dyDescent="0.3">
      <c r="C324" s="133"/>
      <c r="D324" s="77"/>
      <c r="E324" s="133"/>
      <c r="O324" s="162"/>
      <c r="T324" s="142"/>
      <c r="U324" s="141"/>
      <c r="V324" s="141"/>
      <c r="W324" s="141"/>
      <c r="X324" s="141"/>
      <c r="Y324" s="141"/>
      <c r="Z324" s="141"/>
      <c r="AA324" s="141"/>
      <c r="AB324" s="142"/>
      <c r="AC324" s="142"/>
      <c r="AD324" s="143"/>
      <c r="AE324" s="144"/>
    </row>
    <row r="325" spans="3:31" ht="15.75" customHeight="1" x14ac:dyDescent="0.3">
      <c r="C325" s="133"/>
      <c r="D325" s="77"/>
      <c r="E325" s="133"/>
      <c r="O325" s="162"/>
      <c r="T325" s="142"/>
      <c r="U325" s="141"/>
      <c r="V325" s="141"/>
      <c r="W325" s="141"/>
      <c r="X325" s="141"/>
      <c r="Y325" s="141"/>
      <c r="Z325" s="141"/>
      <c r="AA325" s="141"/>
      <c r="AB325" s="142"/>
      <c r="AC325" s="142"/>
      <c r="AD325" s="143"/>
      <c r="AE325" s="144"/>
    </row>
    <row r="326" spans="3:31" ht="15.75" customHeight="1" x14ac:dyDescent="0.3">
      <c r="C326" s="133"/>
      <c r="D326" s="77"/>
      <c r="E326" s="133"/>
      <c r="O326" s="162"/>
      <c r="T326" s="142"/>
      <c r="U326" s="141"/>
      <c r="V326" s="141"/>
      <c r="W326" s="141"/>
      <c r="X326" s="141"/>
      <c r="Y326" s="141"/>
      <c r="Z326" s="141"/>
      <c r="AA326" s="141"/>
      <c r="AB326" s="142"/>
      <c r="AC326" s="142"/>
      <c r="AD326" s="143"/>
      <c r="AE326" s="144"/>
    </row>
    <row r="327" spans="3:31" ht="15.75" customHeight="1" x14ac:dyDescent="0.3">
      <c r="C327" s="133"/>
      <c r="D327" s="77"/>
      <c r="E327" s="133"/>
      <c r="O327" s="162"/>
      <c r="T327" s="142"/>
      <c r="U327" s="141"/>
      <c r="V327" s="141"/>
      <c r="W327" s="141"/>
      <c r="X327" s="141"/>
      <c r="Y327" s="141"/>
      <c r="Z327" s="141"/>
      <c r="AA327" s="141"/>
      <c r="AB327" s="142"/>
      <c r="AC327" s="142"/>
      <c r="AD327" s="143"/>
      <c r="AE327" s="144"/>
    </row>
    <row r="328" spans="3:31" ht="15.75" customHeight="1" x14ac:dyDescent="0.3">
      <c r="C328" s="133"/>
      <c r="D328" s="77"/>
      <c r="E328" s="133"/>
      <c r="O328" s="162"/>
      <c r="T328" s="142"/>
      <c r="U328" s="141"/>
      <c r="V328" s="141"/>
      <c r="W328" s="141"/>
      <c r="X328" s="141"/>
      <c r="Y328" s="141"/>
      <c r="Z328" s="141"/>
      <c r="AA328" s="141"/>
      <c r="AB328" s="142"/>
      <c r="AC328" s="142"/>
      <c r="AD328" s="143"/>
      <c r="AE328" s="144"/>
    </row>
    <row r="329" spans="3:31" ht="15.75" customHeight="1" x14ac:dyDescent="0.3">
      <c r="C329" s="133"/>
      <c r="D329" s="77"/>
      <c r="E329" s="133"/>
      <c r="O329" s="162"/>
      <c r="T329" s="142"/>
      <c r="U329" s="141"/>
      <c r="V329" s="141"/>
      <c r="W329" s="141"/>
      <c r="X329" s="141"/>
      <c r="Y329" s="141"/>
      <c r="Z329" s="141"/>
      <c r="AA329" s="141"/>
      <c r="AB329" s="142"/>
      <c r="AC329" s="142"/>
      <c r="AD329" s="143"/>
      <c r="AE329" s="144"/>
    </row>
    <row r="330" spans="3:31" ht="15.75" customHeight="1" x14ac:dyDescent="0.3">
      <c r="C330" s="133"/>
      <c r="D330" s="77"/>
      <c r="E330" s="133"/>
      <c r="O330" s="162"/>
      <c r="T330" s="142"/>
      <c r="U330" s="141"/>
      <c r="V330" s="141"/>
      <c r="W330" s="141"/>
      <c r="X330" s="141"/>
      <c r="Y330" s="141"/>
      <c r="Z330" s="141"/>
      <c r="AA330" s="141"/>
      <c r="AB330" s="142"/>
      <c r="AC330" s="142"/>
      <c r="AD330" s="143"/>
      <c r="AE330" s="144"/>
    </row>
    <row r="331" spans="3:31" ht="15.75" customHeight="1" x14ac:dyDescent="0.3">
      <c r="C331" s="133"/>
      <c r="D331" s="77"/>
      <c r="E331" s="133"/>
      <c r="O331" s="162"/>
      <c r="T331" s="142"/>
      <c r="U331" s="141"/>
      <c r="V331" s="141"/>
      <c r="W331" s="141"/>
      <c r="X331" s="141"/>
      <c r="Y331" s="141"/>
      <c r="Z331" s="141"/>
      <c r="AA331" s="141"/>
      <c r="AB331" s="142"/>
      <c r="AC331" s="142"/>
      <c r="AD331" s="143"/>
      <c r="AE331" s="144"/>
    </row>
    <row r="332" spans="3:31" ht="15.75" customHeight="1" x14ac:dyDescent="0.3">
      <c r="C332" s="133"/>
      <c r="D332" s="77"/>
      <c r="E332" s="133"/>
      <c r="O332" s="162"/>
      <c r="T332" s="142"/>
      <c r="U332" s="141"/>
      <c r="V332" s="141"/>
      <c r="W332" s="141"/>
      <c r="X332" s="141"/>
      <c r="Y332" s="141"/>
      <c r="Z332" s="141"/>
      <c r="AA332" s="141"/>
      <c r="AB332" s="142"/>
      <c r="AC332" s="142"/>
      <c r="AD332" s="143"/>
      <c r="AE332" s="144"/>
    </row>
    <row r="333" spans="3:31" ht="15.75" customHeight="1" x14ac:dyDescent="0.3">
      <c r="C333" s="133"/>
      <c r="D333" s="77"/>
      <c r="E333" s="133"/>
      <c r="O333" s="162"/>
      <c r="T333" s="142"/>
      <c r="U333" s="141"/>
      <c r="V333" s="141"/>
      <c r="W333" s="141"/>
      <c r="X333" s="141"/>
      <c r="Y333" s="141"/>
      <c r="Z333" s="141"/>
      <c r="AA333" s="141"/>
      <c r="AB333" s="142"/>
      <c r="AC333" s="142"/>
      <c r="AD333" s="143"/>
      <c r="AE333" s="144"/>
    </row>
    <row r="334" spans="3:31" ht="15.75" customHeight="1" x14ac:dyDescent="0.3">
      <c r="C334" s="133"/>
      <c r="D334" s="77"/>
      <c r="E334" s="133"/>
      <c r="O334" s="162"/>
      <c r="T334" s="142"/>
      <c r="U334" s="141"/>
      <c r="V334" s="141"/>
      <c r="W334" s="141"/>
      <c r="X334" s="141"/>
      <c r="Y334" s="141"/>
      <c r="Z334" s="141"/>
      <c r="AA334" s="141"/>
      <c r="AB334" s="142"/>
      <c r="AC334" s="142"/>
      <c r="AD334" s="143"/>
      <c r="AE334" s="144"/>
    </row>
    <row r="335" spans="3:31" ht="15.75" customHeight="1" x14ac:dyDescent="0.3">
      <c r="C335" s="133"/>
      <c r="D335" s="77"/>
      <c r="E335" s="133"/>
      <c r="O335" s="162"/>
      <c r="T335" s="142"/>
      <c r="U335" s="141"/>
      <c r="V335" s="141"/>
      <c r="W335" s="141"/>
      <c r="X335" s="141"/>
      <c r="Y335" s="141"/>
      <c r="Z335" s="141"/>
      <c r="AA335" s="141"/>
      <c r="AB335" s="142"/>
      <c r="AC335" s="142"/>
      <c r="AD335" s="143"/>
      <c r="AE335" s="144"/>
    </row>
    <row r="336" spans="3:31" ht="15.75" customHeight="1" x14ac:dyDescent="0.3">
      <c r="C336" s="133"/>
      <c r="D336" s="77"/>
      <c r="E336" s="133"/>
      <c r="O336" s="162"/>
      <c r="T336" s="142"/>
      <c r="U336" s="141"/>
      <c r="V336" s="141"/>
      <c r="W336" s="141"/>
      <c r="X336" s="141"/>
      <c r="Y336" s="141"/>
      <c r="Z336" s="141"/>
      <c r="AA336" s="141"/>
      <c r="AB336" s="142"/>
      <c r="AC336" s="142"/>
      <c r="AD336" s="143"/>
      <c r="AE336" s="144"/>
    </row>
    <row r="337" spans="3:31" ht="15.75" customHeight="1" x14ac:dyDescent="0.3">
      <c r="C337" s="133"/>
      <c r="D337" s="77"/>
      <c r="E337" s="133"/>
      <c r="O337" s="162"/>
      <c r="T337" s="142"/>
      <c r="U337" s="141"/>
      <c r="V337" s="141"/>
      <c r="W337" s="141"/>
      <c r="X337" s="141"/>
      <c r="Y337" s="141"/>
      <c r="Z337" s="141"/>
      <c r="AA337" s="141"/>
      <c r="AB337" s="142"/>
      <c r="AC337" s="142"/>
      <c r="AD337" s="143"/>
      <c r="AE337" s="144"/>
    </row>
    <row r="338" spans="3:31" ht="15.75" customHeight="1" x14ac:dyDescent="0.3">
      <c r="C338" s="133"/>
      <c r="D338" s="77"/>
      <c r="E338" s="133"/>
      <c r="O338" s="162"/>
      <c r="T338" s="142"/>
      <c r="U338" s="141"/>
      <c r="V338" s="141"/>
      <c r="W338" s="141"/>
      <c r="X338" s="141"/>
      <c r="Y338" s="141"/>
      <c r="Z338" s="141"/>
      <c r="AA338" s="141"/>
      <c r="AB338" s="142"/>
      <c r="AC338" s="142"/>
      <c r="AD338" s="143"/>
      <c r="AE338" s="144"/>
    </row>
    <row r="339" spans="3:31" ht="15.75" customHeight="1" x14ac:dyDescent="0.3">
      <c r="C339" s="133"/>
      <c r="D339" s="77"/>
      <c r="E339" s="133"/>
      <c r="O339" s="162"/>
      <c r="T339" s="142"/>
      <c r="U339" s="141"/>
      <c r="V339" s="141"/>
      <c r="W339" s="141"/>
      <c r="X339" s="141"/>
      <c r="Y339" s="141"/>
      <c r="Z339" s="141"/>
      <c r="AA339" s="141"/>
      <c r="AB339" s="142"/>
      <c r="AC339" s="142"/>
      <c r="AD339" s="143"/>
      <c r="AE339" s="144"/>
    </row>
    <row r="340" spans="3:31" ht="15.75" customHeight="1" x14ac:dyDescent="0.3">
      <c r="C340" s="133"/>
      <c r="D340" s="77"/>
      <c r="E340" s="133"/>
      <c r="O340" s="162"/>
      <c r="T340" s="142"/>
      <c r="U340" s="141"/>
      <c r="V340" s="141"/>
      <c r="W340" s="141"/>
      <c r="X340" s="141"/>
      <c r="Y340" s="141"/>
      <c r="Z340" s="141"/>
      <c r="AA340" s="141"/>
      <c r="AB340" s="142"/>
      <c r="AC340" s="142"/>
      <c r="AD340" s="143"/>
      <c r="AE340" s="144"/>
    </row>
    <row r="341" spans="3:31" ht="15.75" customHeight="1" x14ac:dyDescent="0.3">
      <c r="C341" s="133"/>
      <c r="D341" s="77"/>
      <c r="E341" s="133"/>
      <c r="O341" s="162"/>
      <c r="T341" s="142"/>
      <c r="U341" s="141"/>
      <c r="V341" s="141"/>
      <c r="W341" s="141"/>
      <c r="X341" s="141"/>
      <c r="Y341" s="141"/>
      <c r="Z341" s="141"/>
      <c r="AA341" s="141"/>
      <c r="AB341" s="142"/>
      <c r="AC341" s="142"/>
      <c r="AD341" s="143"/>
      <c r="AE341" s="144"/>
    </row>
    <row r="342" spans="3:31" ht="15.75" customHeight="1" x14ac:dyDescent="0.3">
      <c r="C342" s="133"/>
      <c r="D342" s="77"/>
      <c r="E342" s="133"/>
      <c r="O342" s="162"/>
      <c r="T342" s="142"/>
      <c r="U342" s="141"/>
      <c r="V342" s="141"/>
      <c r="W342" s="141"/>
      <c r="X342" s="141"/>
      <c r="Y342" s="141"/>
      <c r="Z342" s="141"/>
      <c r="AA342" s="141"/>
      <c r="AB342" s="142"/>
      <c r="AC342" s="142"/>
      <c r="AD342" s="143"/>
      <c r="AE342" s="144"/>
    </row>
    <row r="343" spans="3:31" ht="15.75" customHeight="1" x14ac:dyDescent="0.3">
      <c r="C343" s="133"/>
      <c r="D343" s="77"/>
      <c r="E343" s="133"/>
      <c r="O343" s="162"/>
      <c r="T343" s="142"/>
      <c r="U343" s="141"/>
      <c r="V343" s="141"/>
      <c r="W343" s="141"/>
      <c r="X343" s="141"/>
      <c r="Y343" s="141"/>
      <c r="Z343" s="141"/>
      <c r="AA343" s="141"/>
      <c r="AB343" s="142"/>
      <c r="AC343" s="142"/>
      <c r="AD343" s="143"/>
      <c r="AE343" s="144"/>
    </row>
    <row r="344" spans="3:31" ht="15.75" customHeight="1" x14ac:dyDescent="0.3">
      <c r="C344" s="133"/>
      <c r="D344" s="77"/>
      <c r="E344" s="133"/>
      <c r="O344" s="162"/>
      <c r="T344" s="142"/>
      <c r="U344" s="141"/>
      <c r="V344" s="141"/>
      <c r="W344" s="141"/>
      <c r="X344" s="141"/>
      <c r="Y344" s="141"/>
      <c r="Z344" s="141"/>
      <c r="AA344" s="141"/>
      <c r="AB344" s="142"/>
      <c r="AC344" s="142"/>
      <c r="AD344" s="143"/>
      <c r="AE344" s="144"/>
    </row>
    <row r="345" spans="3:31" ht="15.75" customHeight="1" x14ac:dyDescent="0.3">
      <c r="C345" s="133"/>
      <c r="D345" s="77"/>
      <c r="E345" s="133"/>
      <c r="O345" s="162"/>
      <c r="T345" s="142"/>
      <c r="U345" s="141"/>
      <c r="V345" s="141"/>
      <c r="W345" s="141"/>
      <c r="X345" s="141"/>
      <c r="Y345" s="141"/>
      <c r="Z345" s="141"/>
      <c r="AA345" s="141"/>
      <c r="AB345" s="142"/>
      <c r="AC345" s="142"/>
      <c r="AD345" s="143"/>
      <c r="AE345" s="144"/>
    </row>
    <row r="346" spans="3:31" ht="15.75" customHeight="1" x14ac:dyDescent="0.3">
      <c r="C346" s="133"/>
      <c r="D346" s="77"/>
      <c r="E346" s="133"/>
      <c r="O346" s="162"/>
      <c r="T346" s="142"/>
      <c r="U346" s="141"/>
      <c r="V346" s="141"/>
      <c r="W346" s="141"/>
      <c r="X346" s="141"/>
      <c r="Y346" s="141"/>
      <c r="Z346" s="141"/>
      <c r="AA346" s="141"/>
      <c r="AB346" s="142"/>
      <c r="AC346" s="142"/>
      <c r="AD346" s="143"/>
      <c r="AE346" s="144"/>
    </row>
    <row r="347" spans="3:31" ht="15.75" customHeight="1" x14ac:dyDescent="0.3">
      <c r="C347" s="133"/>
      <c r="D347" s="77"/>
      <c r="E347" s="133"/>
      <c r="O347" s="162"/>
      <c r="T347" s="142"/>
      <c r="U347" s="141"/>
      <c r="V347" s="141"/>
      <c r="W347" s="141"/>
      <c r="X347" s="141"/>
      <c r="Y347" s="141"/>
      <c r="Z347" s="141"/>
      <c r="AA347" s="141"/>
      <c r="AB347" s="142"/>
      <c r="AC347" s="142"/>
      <c r="AD347" s="143"/>
      <c r="AE347" s="144"/>
    </row>
    <row r="348" spans="3:31" ht="15.75" customHeight="1" x14ac:dyDescent="0.3">
      <c r="C348" s="133"/>
      <c r="D348" s="77"/>
      <c r="E348" s="133"/>
      <c r="O348" s="162"/>
      <c r="T348" s="142"/>
      <c r="U348" s="141"/>
      <c r="V348" s="141"/>
      <c r="W348" s="141"/>
      <c r="X348" s="141"/>
      <c r="Y348" s="141"/>
      <c r="Z348" s="141"/>
      <c r="AA348" s="141"/>
      <c r="AB348" s="142"/>
      <c r="AC348" s="142"/>
      <c r="AD348" s="143"/>
      <c r="AE348" s="144"/>
    </row>
    <row r="349" spans="3:31" ht="15.75" customHeight="1" x14ac:dyDescent="0.3">
      <c r="C349" s="133"/>
      <c r="D349" s="77"/>
      <c r="E349" s="133"/>
      <c r="O349" s="162"/>
      <c r="T349" s="142"/>
      <c r="U349" s="141"/>
      <c r="V349" s="141"/>
      <c r="W349" s="141"/>
      <c r="X349" s="141"/>
      <c r="Y349" s="141"/>
      <c r="Z349" s="141"/>
      <c r="AA349" s="141"/>
      <c r="AB349" s="142"/>
      <c r="AC349" s="142"/>
      <c r="AD349" s="143"/>
      <c r="AE349" s="144"/>
    </row>
    <row r="350" spans="3:31" ht="15.75" customHeight="1" x14ac:dyDescent="0.3">
      <c r="C350" s="133"/>
      <c r="D350" s="77"/>
      <c r="E350" s="133"/>
      <c r="O350" s="162"/>
      <c r="T350" s="142"/>
      <c r="U350" s="141"/>
      <c r="V350" s="141"/>
      <c r="W350" s="141"/>
      <c r="X350" s="141"/>
      <c r="Y350" s="141"/>
      <c r="Z350" s="141"/>
      <c r="AA350" s="141"/>
      <c r="AB350" s="142"/>
      <c r="AC350" s="142"/>
      <c r="AD350" s="143"/>
      <c r="AE350" s="144"/>
    </row>
    <row r="351" spans="3:31" ht="15.75" customHeight="1" x14ac:dyDescent="0.3">
      <c r="C351" s="133"/>
      <c r="D351" s="77"/>
      <c r="E351" s="133"/>
      <c r="O351" s="162"/>
      <c r="T351" s="142"/>
      <c r="U351" s="141"/>
      <c r="V351" s="141"/>
      <c r="W351" s="141"/>
      <c r="X351" s="141"/>
      <c r="Y351" s="141"/>
      <c r="Z351" s="141"/>
      <c r="AA351" s="141"/>
      <c r="AB351" s="142"/>
      <c r="AC351" s="142"/>
      <c r="AD351" s="143"/>
      <c r="AE351" s="144"/>
    </row>
    <row r="352" spans="3:31" ht="15.75" customHeight="1" x14ac:dyDescent="0.3">
      <c r="C352" s="133"/>
      <c r="D352" s="77"/>
      <c r="E352" s="133"/>
      <c r="O352" s="162"/>
      <c r="T352" s="142"/>
      <c r="U352" s="141"/>
      <c r="V352" s="141"/>
      <c r="W352" s="141"/>
      <c r="X352" s="141"/>
      <c r="Y352" s="141"/>
      <c r="Z352" s="141"/>
      <c r="AA352" s="141"/>
      <c r="AB352" s="142"/>
      <c r="AC352" s="142"/>
      <c r="AD352" s="143"/>
      <c r="AE352" s="144"/>
    </row>
    <row r="353" spans="3:31" ht="15.75" customHeight="1" x14ac:dyDescent="0.3">
      <c r="C353" s="133"/>
      <c r="D353" s="77"/>
      <c r="E353" s="133"/>
      <c r="O353" s="162"/>
      <c r="T353" s="142"/>
      <c r="U353" s="141"/>
      <c r="V353" s="141"/>
      <c r="W353" s="141"/>
      <c r="X353" s="141"/>
      <c r="Y353" s="141"/>
      <c r="Z353" s="141"/>
      <c r="AA353" s="141"/>
      <c r="AB353" s="142"/>
      <c r="AC353" s="142"/>
      <c r="AD353" s="143"/>
      <c r="AE353" s="144"/>
    </row>
    <row r="354" spans="3:31" ht="15.75" customHeight="1" x14ac:dyDescent="0.3">
      <c r="C354" s="133"/>
      <c r="D354" s="77"/>
      <c r="E354" s="133"/>
      <c r="O354" s="162"/>
      <c r="T354" s="142"/>
      <c r="U354" s="141"/>
      <c r="V354" s="141"/>
      <c r="W354" s="141"/>
      <c r="X354" s="141"/>
      <c r="Y354" s="141"/>
      <c r="Z354" s="141"/>
      <c r="AA354" s="141"/>
      <c r="AB354" s="142"/>
      <c r="AC354" s="142"/>
      <c r="AD354" s="143"/>
      <c r="AE354" s="144"/>
    </row>
    <row r="355" spans="3:31" ht="15.75" customHeight="1" x14ac:dyDescent="0.3">
      <c r="C355" s="133"/>
      <c r="D355" s="77"/>
      <c r="E355" s="133"/>
      <c r="O355" s="162"/>
      <c r="T355" s="142"/>
      <c r="U355" s="141"/>
      <c r="V355" s="141"/>
      <c r="W355" s="141"/>
      <c r="X355" s="141"/>
      <c r="Y355" s="141"/>
      <c r="Z355" s="141"/>
      <c r="AA355" s="141"/>
      <c r="AB355" s="142"/>
      <c r="AC355" s="142"/>
      <c r="AD355" s="143"/>
      <c r="AE355" s="144"/>
    </row>
    <row r="356" spans="3:31" ht="15.75" customHeight="1" x14ac:dyDescent="0.3">
      <c r="C356" s="133"/>
      <c r="D356" s="77"/>
      <c r="E356" s="133"/>
      <c r="O356" s="162"/>
      <c r="T356" s="142"/>
      <c r="U356" s="141"/>
      <c r="V356" s="141"/>
      <c r="W356" s="141"/>
      <c r="X356" s="141"/>
      <c r="Y356" s="141"/>
      <c r="Z356" s="141"/>
      <c r="AA356" s="141"/>
      <c r="AB356" s="142"/>
      <c r="AC356" s="142"/>
      <c r="AD356" s="143"/>
      <c r="AE356" s="144"/>
    </row>
    <row r="357" spans="3:31" ht="15.75" customHeight="1" x14ac:dyDescent="0.3">
      <c r="C357" s="133"/>
      <c r="D357" s="77"/>
      <c r="E357" s="133"/>
      <c r="O357" s="162"/>
      <c r="T357" s="142"/>
      <c r="U357" s="141"/>
      <c r="V357" s="141"/>
      <c r="W357" s="141"/>
      <c r="X357" s="141"/>
      <c r="Y357" s="141"/>
      <c r="Z357" s="141"/>
      <c r="AA357" s="141"/>
      <c r="AB357" s="142"/>
      <c r="AC357" s="142"/>
      <c r="AD357" s="143"/>
      <c r="AE357" s="144"/>
    </row>
    <row r="358" spans="3:31" ht="15.75" customHeight="1" x14ac:dyDescent="0.3">
      <c r="C358" s="133"/>
      <c r="D358" s="77"/>
      <c r="E358" s="133"/>
      <c r="O358" s="162"/>
      <c r="T358" s="142"/>
      <c r="U358" s="141"/>
      <c r="V358" s="141"/>
      <c r="W358" s="141"/>
      <c r="X358" s="141"/>
      <c r="Y358" s="141"/>
      <c r="Z358" s="141"/>
      <c r="AA358" s="141"/>
      <c r="AB358" s="142"/>
      <c r="AC358" s="142"/>
      <c r="AD358" s="143"/>
      <c r="AE358" s="144"/>
    </row>
    <row r="359" spans="3:31" ht="15.75" customHeight="1" x14ac:dyDescent="0.3">
      <c r="C359" s="133"/>
      <c r="D359" s="77"/>
      <c r="E359" s="133"/>
      <c r="O359" s="162"/>
      <c r="T359" s="142"/>
      <c r="U359" s="141"/>
      <c r="V359" s="141"/>
      <c r="W359" s="141"/>
      <c r="X359" s="141"/>
      <c r="Y359" s="141"/>
      <c r="Z359" s="141"/>
      <c r="AA359" s="141"/>
      <c r="AB359" s="142"/>
      <c r="AC359" s="142"/>
      <c r="AD359" s="143"/>
      <c r="AE359" s="144"/>
    </row>
    <row r="360" spans="3:31" ht="15.75" customHeight="1" x14ac:dyDescent="0.3">
      <c r="C360" s="133"/>
      <c r="D360" s="77"/>
      <c r="E360" s="133"/>
      <c r="O360" s="162"/>
      <c r="T360" s="142"/>
      <c r="U360" s="141"/>
      <c r="V360" s="141"/>
      <c r="W360" s="141"/>
      <c r="X360" s="141"/>
      <c r="Y360" s="141"/>
      <c r="Z360" s="141"/>
      <c r="AA360" s="141"/>
      <c r="AB360" s="142"/>
      <c r="AC360" s="142"/>
      <c r="AD360" s="143"/>
      <c r="AE360" s="144"/>
    </row>
    <row r="361" spans="3:31" ht="15.75" customHeight="1" x14ac:dyDescent="0.3">
      <c r="C361" s="133"/>
      <c r="D361" s="77"/>
      <c r="E361" s="133"/>
      <c r="O361" s="162"/>
      <c r="T361" s="142"/>
      <c r="U361" s="141"/>
      <c r="V361" s="141"/>
      <c r="W361" s="141"/>
      <c r="X361" s="141"/>
      <c r="Y361" s="141"/>
      <c r="Z361" s="141"/>
      <c r="AA361" s="141"/>
      <c r="AB361" s="142"/>
      <c r="AC361" s="142"/>
      <c r="AD361" s="143"/>
      <c r="AE361" s="144"/>
    </row>
    <row r="362" spans="3:31" ht="15.75" customHeight="1" x14ac:dyDescent="0.3">
      <c r="C362" s="133"/>
      <c r="D362" s="77"/>
      <c r="E362" s="133"/>
      <c r="O362" s="162"/>
      <c r="T362" s="142"/>
      <c r="U362" s="141"/>
      <c r="V362" s="141"/>
      <c r="W362" s="141"/>
      <c r="X362" s="141"/>
      <c r="Y362" s="141"/>
      <c r="Z362" s="141"/>
      <c r="AA362" s="141"/>
      <c r="AB362" s="142"/>
      <c r="AC362" s="142"/>
      <c r="AD362" s="143"/>
      <c r="AE362" s="144"/>
    </row>
    <row r="363" spans="3:31" ht="15.75" customHeight="1" x14ac:dyDescent="0.3">
      <c r="C363" s="133"/>
      <c r="D363" s="77"/>
      <c r="E363" s="133"/>
      <c r="O363" s="162"/>
      <c r="T363" s="142"/>
      <c r="U363" s="141"/>
      <c r="V363" s="141"/>
      <c r="W363" s="141"/>
      <c r="X363" s="141"/>
      <c r="Y363" s="141"/>
      <c r="Z363" s="141"/>
      <c r="AA363" s="141"/>
      <c r="AB363" s="142"/>
      <c r="AC363" s="142"/>
      <c r="AD363" s="143"/>
      <c r="AE363" s="144"/>
    </row>
    <row r="364" spans="3:31" ht="15.75" customHeight="1" x14ac:dyDescent="0.3">
      <c r="C364" s="133"/>
      <c r="D364" s="77"/>
      <c r="E364" s="133"/>
      <c r="O364" s="162"/>
      <c r="T364" s="142"/>
      <c r="U364" s="141"/>
      <c r="V364" s="141"/>
      <c r="W364" s="141"/>
      <c r="X364" s="141"/>
      <c r="Y364" s="141"/>
      <c r="Z364" s="141"/>
      <c r="AA364" s="141"/>
      <c r="AB364" s="142"/>
      <c r="AC364" s="142"/>
      <c r="AD364" s="143"/>
      <c r="AE364" s="144"/>
    </row>
    <row r="365" spans="3:31" ht="15.75" customHeight="1" x14ac:dyDescent="0.3">
      <c r="C365" s="133"/>
      <c r="D365" s="77"/>
      <c r="E365" s="133"/>
      <c r="O365" s="162"/>
      <c r="T365" s="142"/>
      <c r="U365" s="141"/>
      <c r="V365" s="141"/>
      <c r="W365" s="141"/>
      <c r="X365" s="141"/>
      <c r="Y365" s="141"/>
      <c r="Z365" s="141"/>
      <c r="AA365" s="141"/>
      <c r="AB365" s="142"/>
      <c r="AC365" s="142"/>
      <c r="AD365" s="143"/>
      <c r="AE365" s="144"/>
    </row>
    <row r="366" spans="3:31" ht="15.75" customHeight="1" x14ac:dyDescent="0.3">
      <c r="C366" s="133"/>
      <c r="D366" s="77"/>
      <c r="E366" s="133"/>
      <c r="O366" s="162"/>
      <c r="T366" s="142"/>
      <c r="U366" s="141"/>
      <c r="V366" s="141"/>
      <c r="W366" s="141"/>
      <c r="X366" s="141"/>
      <c r="Y366" s="141"/>
      <c r="Z366" s="141"/>
      <c r="AA366" s="141"/>
      <c r="AB366" s="142"/>
      <c r="AC366" s="142"/>
      <c r="AD366" s="143"/>
      <c r="AE366" s="144"/>
    </row>
    <row r="367" spans="3:31" ht="15.75" customHeight="1" x14ac:dyDescent="0.3">
      <c r="C367" s="133"/>
      <c r="D367" s="77"/>
      <c r="E367" s="133"/>
      <c r="O367" s="162"/>
      <c r="T367" s="142"/>
      <c r="U367" s="141"/>
      <c r="V367" s="141"/>
      <c r="W367" s="141"/>
      <c r="X367" s="141"/>
      <c r="Y367" s="141"/>
      <c r="Z367" s="141"/>
      <c r="AA367" s="141"/>
      <c r="AB367" s="142"/>
      <c r="AC367" s="142"/>
      <c r="AD367" s="143"/>
      <c r="AE367" s="144"/>
    </row>
    <row r="368" spans="3:31" ht="15.75" customHeight="1" x14ac:dyDescent="0.3">
      <c r="C368" s="133"/>
      <c r="D368" s="77"/>
      <c r="E368" s="133"/>
      <c r="O368" s="162"/>
      <c r="T368" s="142"/>
      <c r="U368" s="141"/>
      <c r="V368" s="141"/>
      <c r="W368" s="141"/>
      <c r="X368" s="141"/>
      <c r="Y368" s="141"/>
      <c r="Z368" s="141"/>
      <c r="AA368" s="141"/>
      <c r="AB368" s="142"/>
      <c r="AC368" s="142"/>
      <c r="AD368" s="143"/>
      <c r="AE368" s="144"/>
    </row>
    <row r="369" spans="3:31" ht="15.75" customHeight="1" x14ac:dyDescent="0.3">
      <c r="C369" s="133"/>
      <c r="D369" s="77"/>
      <c r="E369" s="133"/>
      <c r="O369" s="162"/>
      <c r="T369" s="142"/>
      <c r="U369" s="141"/>
      <c r="V369" s="141"/>
      <c r="W369" s="141"/>
      <c r="X369" s="141"/>
      <c r="Y369" s="141"/>
      <c r="Z369" s="141"/>
      <c r="AA369" s="141"/>
      <c r="AB369" s="142"/>
      <c r="AC369" s="142"/>
      <c r="AD369" s="143"/>
      <c r="AE369" s="144"/>
    </row>
    <row r="370" spans="3:31" ht="15.75" customHeight="1" x14ac:dyDescent="0.3">
      <c r="C370" s="133"/>
      <c r="D370" s="77"/>
      <c r="E370" s="133"/>
      <c r="O370" s="162"/>
      <c r="T370" s="142"/>
      <c r="U370" s="141"/>
      <c r="V370" s="141"/>
      <c r="W370" s="141"/>
      <c r="X370" s="141"/>
      <c r="Y370" s="141"/>
      <c r="Z370" s="141"/>
      <c r="AA370" s="141"/>
      <c r="AB370" s="142"/>
      <c r="AC370" s="142"/>
      <c r="AD370" s="143"/>
      <c r="AE370" s="144"/>
    </row>
    <row r="371" spans="3:31" ht="15.75" customHeight="1" x14ac:dyDescent="0.3">
      <c r="C371" s="133"/>
      <c r="D371" s="77"/>
      <c r="E371" s="133"/>
      <c r="O371" s="162"/>
      <c r="T371" s="142"/>
      <c r="U371" s="141"/>
      <c r="V371" s="141"/>
      <c r="W371" s="141"/>
      <c r="X371" s="141"/>
      <c r="Y371" s="141"/>
      <c r="Z371" s="141"/>
      <c r="AA371" s="141"/>
      <c r="AB371" s="142"/>
      <c r="AC371" s="142"/>
      <c r="AD371" s="143"/>
      <c r="AE371" s="144"/>
    </row>
    <row r="372" spans="3:31" ht="15.75" customHeight="1" x14ac:dyDescent="0.3">
      <c r="C372" s="133"/>
      <c r="D372" s="77"/>
      <c r="E372" s="133"/>
      <c r="O372" s="162"/>
      <c r="T372" s="142"/>
      <c r="U372" s="141"/>
      <c r="V372" s="141"/>
      <c r="W372" s="141"/>
      <c r="X372" s="141"/>
      <c r="Y372" s="141"/>
      <c r="Z372" s="141"/>
      <c r="AA372" s="141"/>
      <c r="AB372" s="142"/>
      <c r="AC372" s="142"/>
      <c r="AD372" s="143"/>
      <c r="AE372" s="144"/>
    </row>
    <row r="373" spans="3:31" ht="15.75" customHeight="1" x14ac:dyDescent="0.3">
      <c r="C373" s="133"/>
      <c r="D373" s="77"/>
      <c r="E373" s="133"/>
      <c r="O373" s="162"/>
      <c r="T373" s="142"/>
      <c r="U373" s="141"/>
      <c r="V373" s="141"/>
      <c r="W373" s="141"/>
      <c r="X373" s="141"/>
      <c r="Y373" s="141"/>
      <c r="Z373" s="141"/>
      <c r="AA373" s="141"/>
      <c r="AB373" s="142"/>
      <c r="AC373" s="142"/>
      <c r="AD373" s="143"/>
      <c r="AE373" s="144"/>
    </row>
    <row r="374" spans="3:31" ht="15.75" customHeight="1" x14ac:dyDescent="0.3">
      <c r="C374" s="133"/>
      <c r="D374" s="77"/>
      <c r="E374" s="133"/>
      <c r="O374" s="162"/>
      <c r="T374" s="142"/>
      <c r="U374" s="141"/>
      <c r="V374" s="141"/>
      <c r="W374" s="141"/>
      <c r="X374" s="141"/>
      <c r="Y374" s="141"/>
      <c r="Z374" s="141"/>
      <c r="AA374" s="141"/>
      <c r="AB374" s="142"/>
      <c r="AC374" s="142"/>
      <c r="AD374" s="143"/>
      <c r="AE374" s="144"/>
    </row>
    <row r="375" spans="3:31" ht="15.75" customHeight="1" x14ac:dyDescent="0.3">
      <c r="C375" s="133"/>
      <c r="D375" s="77"/>
      <c r="E375" s="133"/>
      <c r="O375" s="162"/>
      <c r="T375" s="142"/>
      <c r="U375" s="141"/>
      <c r="V375" s="141"/>
      <c r="W375" s="141"/>
      <c r="X375" s="141"/>
      <c r="Y375" s="141"/>
      <c r="Z375" s="141"/>
      <c r="AA375" s="141"/>
      <c r="AB375" s="142"/>
      <c r="AC375" s="142"/>
      <c r="AD375" s="143"/>
      <c r="AE375" s="144"/>
    </row>
    <row r="376" spans="3:31" ht="15.75" customHeight="1" x14ac:dyDescent="0.3">
      <c r="C376" s="133"/>
      <c r="D376" s="77"/>
      <c r="E376" s="133"/>
      <c r="O376" s="162"/>
      <c r="T376" s="142"/>
      <c r="U376" s="141"/>
      <c r="V376" s="141"/>
      <c r="W376" s="141"/>
      <c r="X376" s="141"/>
      <c r="Y376" s="141"/>
      <c r="Z376" s="141"/>
      <c r="AA376" s="141"/>
      <c r="AB376" s="142"/>
      <c r="AC376" s="142"/>
      <c r="AD376" s="143"/>
      <c r="AE376" s="144"/>
    </row>
    <row r="377" spans="3:31" ht="15.75" customHeight="1" x14ac:dyDescent="0.3">
      <c r="C377" s="133"/>
      <c r="D377" s="77"/>
      <c r="E377" s="133"/>
      <c r="O377" s="162"/>
      <c r="T377" s="142"/>
      <c r="U377" s="141"/>
      <c r="V377" s="141"/>
      <c r="W377" s="141"/>
      <c r="X377" s="141"/>
      <c r="Y377" s="141"/>
      <c r="Z377" s="141"/>
      <c r="AA377" s="141"/>
      <c r="AB377" s="142"/>
      <c r="AC377" s="142"/>
      <c r="AD377" s="143"/>
      <c r="AE377" s="144"/>
    </row>
    <row r="378" spans="3:31" ht="15.75" customHeight="1" x14ac:dyDescent="0.3">
      <c r="C378" s="133"/>
      <c r="D378" s="77"/>
      <c r="E378" s="133"/>
      <c r="O378" s="162"/>
      <c r="T378" s="142"/>
      <c r="U378" s="141"/>
      <c r="V378" s="141"/>
      <c r="W378" s="141"/>
      <c r="X378" s="141"/>
      <c r="Y378" s="141"/>
      <c r="Z378" s="141"/>
      <c r="AA378" s="141"/>
      <c r="AB378" s="142"/>
      <c r="AC378" s="142"/>
      <c r="AD378" s="143"/>
      <c r="AE378" s="144"/>
    </row>
    <row r="379" spans="3:31" ht="15.75" customHeight="1" x14ac:dyDescent="0.3">
      <c r="C379" s="133"/>
      <c r="D379" s="77"/>
      <c r="E379" s="133"/>
      <c r="O379" s="162"/>
      <c r="T379" s="142"/>
      <c r="U379" s="141"/>
      <c r="V379" s="141"/>
      <c r="W379" s="141"/>
      <c r="X379" s="141"/>
      <c r="Y379" s="141"/>
      <c r="Z379" s="141"/>
      <c r="AA379" s="141"/>
      <c r="AB379" s="142"/>
      <c r="AC379" s="142"/>
      <c r="AD379" s="143"/>
      <c r="AE379" s="144"/>
    </row>
    <row r="380" spans="3:31" ht="15.75" customHeight="1" x14ac:dyDescent="0.3">
      <c r="C380" s="133"/>
      <c r="D380" s="77"/>
      <c r="E380" s="133"/>
      <c r="O380" s="162"/>
      <c r="T380" s="142"/>
      <c r="U380" s="141"/>
      <c r="V380" s="141"/>
      <c r="W380" s="141"/>
      <c r="X380" s="141"/>
      <c r="Y380" s="141"/>
      <c r="Z380" s="141"/>
      <c r="AA380" s="141"/>
      <c r="AB380" s="142"/>
      <c r="AC380" s="142"/>
      <c r="AD380" s="143"/>
      <c r="AE380" s="144"/>
    </row>
    <row r="381" spans="3:31" ht="15.75" customHeight="1" x14ac:dyDescent="0.3">
      <c r="C381" s="133"/>
      <c r="D381" s="77"/>
      <c r="E381" s="133"/>
      <c r="O381" s="162"/>
      <c r="T381" s="142"/>
      <c r="U381" s="141"/>
      <c r="V381" s="141"/>
      <c r="W381" s="141"/>
      <c r="X381" s="141"/>
      <c r="Y381" s="141"/>
      <c r="Z381" s="141"/>
      <c r="AA381" s="141"/>
      <c r="AB381" s="142"/>
      <c r="AC381" s="142"/>
      <c r="AD381" s="143"/>
      <c r="AE381" s="144"/>
    </row>
    <row r="382" spans="3:31" ht="15.75" customHeight="1" x14ac:dyDescent="0.3">
      <c r="C382" s="133"/>
      <c r="D382" s="77"/>
      <c r="E382" s="133"/>
      <c r="O382" s="162"/>
      <c r="T382" s="142"/>
      <c r="U382" s="141"/>
      <c r="V382" s="141"/>
      <c r="W382" s="141"/>
      <c r="X382" s="141"/>
      <c r="Y382" s="141"/>
      <c r="Z382" s="141"/>
      <c r="AA382" s="141"/>
      <c r="AB382" s="142"/>
      <c r="AC382" s="142"/>
      <c r="AD382" s="143"/>
      <c r="AE382" s="144"/>
    </row>
    <row r="383" spans="3:31" ht="15.75" customHeight="1" x14ac:dyDescent="0.3">
      <c r="C383" s="133"/>
      <c r="D383" s="77"/>
      <c r="E383" s="133"/>
      <c r="O383" s="162"/>
      <c r="T383" s="142"/>
      <c r="U383" s="141"/>
      <c r="V383" s="141"/>
      <c r="W383" s="141"/>
      <c r="X383" s="141"/>
      <c r="Y383" s="141"/>
      <c r="Z383" s="141"/>
      <c r="AA383" s="141"/>
      <c r="AB383" s="142"/>
      <c r="AC383" s="142"/>
      <c r="AD383" s="143"/>
      <c r="AE383" s="144"/>
    </row>
    <row r="384" spans="3:31" ht="15.75" customHeight="1" x14ac:dyDescent="0.3">
      <c r="C384" s="133"/>
      <c r="D384" s="77"/>
      <c r="E384" s="133"/>
      <c r="O384" s="162"/>
      <c r="T384" s="142"/>
      <c r="U384" s="141"/>
      <c r="V384" s="141"/>
      <c r="W384" s="141"/>
      <c r="X384" s="141"/>
      <c r="Y384" s="141"/>
      <c r="Z384" s="141"/>
      <c r="AA384" s="141"/>
      <c r="AB384" s="142"/>
      <c r="AC384" s="142"/>
      <c r="AD384" s="143"/>
      <c r="AE384" s="144"/>
    </row>
    <row r="385" spans="3:31" ht="15.75" customHeight="1" x14ac:dyDescent="0.3">
      <c r="C385" s="133"/>
      <c r="D385" s="77"/>
      <c r="E385" s="133"/>
      <c r="O385" s="162"/>
      <c r="T385" s="142"/>
      <c r="U385" s="141"/>
      <c r="V385" s="141"/>
      <c r="W385" s="141"/>
      <c r="X385" s="141"/>
      <c r="Y385" s="141"/>
      <c r="Z385" s="141"/>
      <c r="AA385" s="141"/>
      <c r="AB385" s="142"/>
      <c r="AC385" s="142"/>
      <c r="AD385" s="143"/>
      <c r="AE385" s="144"/>
    </row>
    <row r="386" spans="3:31" ht="15.75" customHeight="1" x14ac:dyDescent="0.3">
      <c r="C386" s="133"/>
      <c r="D386" s="77"/>
      <c r="E386" s="133"/>
      <c r="O386" s="162"/>
      <c r="T386" s="142"/>
      <c r="U386" s="141"/>
      <c r="V386" s="141"/>
      <c r="W386" s="141"/>
      <c r="X386" s="141"/>
      <c r="Y386" s="141"/>
      <c r="Z386" s="141"/>
      <c r="AA386" s="141"/>
      <c r="AB386" s="142"/>
      <c r="AC386" s="142"/>
      <c r="AD386" s="143"/>
      <c r="AE386" s="144"/>
    </row>
    <row r="387" spans="3:31" ht="15.75" customHeight="1" x14ac:dyDescent="0.3">
      <c r="C387" s="133"/>
      <c r="D387" s="77"/>
      <c r="E387" s="133"/>
      <c r="O387" s="162"/>
      <c r="T387" s="142"/>
      <c r="U387" s="141"/>
      <c r="V387" s="141"/>
      <c r="W387" s="141"/>
      <c r="X387" s="141"/>
      <c r="Y387" s="141"/>
      <c r="Z387" s="141"/>
      <c r="AA387" s="141"/>
      <c r="AB387" s="142"/>
      <c r="AC387" s="142"/>
      <c r="AD387" s="143"/>
      <c r="AE387" s="144"/>
    </row>
    <row r="388" spans="3:31" ht="15.75" customHeight="1" x14ac:dyDescent="0.3">
      <c r="C388" s="133"/>
      <c r="D388" s="77"/>
      <c r="E388" s="133"/>
      <c r="O388" s="162"/>
      <c r="T388" s="142"/>
      <c r="U388" s="141"/>
      <c r="V388" s="141"/>
      <c r="W388" s="141"/>
      <c r="X388" s="141"/>
      <c r="Y388" s="141"/>
      <c r="Z388" s="141"/>
      <c r="AA388" s="141"/>
      <c r="AB388" s="142"/>
      <c r="AC388" s="142"/>
      <c r="AD388" s="143"/>
      <c r="AE388" s="144"/>
    </row>
    <row r="389" spans="3:31" ht="15.75" customHeight="1" x14ac:dyDescent="0.3">
      <c r="C389" s="133"/>
      <c r="D389" s="77"/>
      <c r="E389" s="133"/>
      <c r="O389" s="162"/>
      <c r="T389" s="142"/>
      <c r="U389" s="141"/>
      <c r="V389" s="141"/>
      <c r="W389" s="141"/>
      <c r="X389" s="141"/>
      <c r="Y389" s="141"/>
      <c r="Z389" s="141"/>
      <c r="AA389" s="141"/>
      <c r="AB389" s="142"/>
      <c r="AC389" s="142"/>
      <c r="AD389" s="143"/>
      <c r="AE389" s="144"/>
    </row>
    <row r="390" spans="3:31" ht="15.75" customHeight="1" x14ac:dyDescent="0.3">
      <c r="C390" s="133"/>
      <c r="D390" s="77"/>
      <c r="E390" s="133"/>
      <c r="O390" s="162"/>
      <c r="T390" s="142"/>
      <c r="U390" s="141"/>
      <c r="V390" s="141"/>
      <c r="W390" s="141"/>
      <c r="X390" s="141"/>
      <c r="Y390" s="141"/>
      <c r="Z390" s="141"/>
      <c r="AA390" s="141"/>
      <c r="AB390" s="142"/>
      <c r="AC390" s="142"/>
      <c r="AD390" s="143"/>
      <c r="AE390" s="144"/>
    </row>
    <row r="391" spans="3:31" ht="15.75" customHeight="1" x14ac:dyDescent="0.3">
      <c r="C391" s="133"/>
      <c r="D391" s="77"/>
      <c r="E391" s="133"/>
      <c r="O391" s="162"/>
      <c r="T391" s="142"/>
      <c r="U391" s="141"/>
      <c r="V391" s="141"/>
      <c r="W391" s="141"/>
      <c r="X391" s="141"/>
      <c r="Y391" s="141"/>
      <c r="Z391" s="141"/>
      <c r="AA391" s="141"/>
      <c r="AB391" s="142"/>
      <c r="AC391" s="142"/>
      <c r="AD391" s="143"/>
      <c r="AE391" s="144"/>
    </row>
    <row r="392" spans="3:31" ht="15.75" customHeight="1" x14ac:dyDescent="0.3">
      <c r="C392" s="133"/>
      <c r="D392" s="77"/>
      <c r="E392" s="133"/>
      <c r="O392" s="162"/>
      <c r="T392" s="142"/>
      <c r="U392" s="141"/>
      <c r="V392" s="141"/>
      <c r="W392" s="141"/>
      <c r="X392" s="141"/>
      <c r="Y392" s="141"/>
      <c r="Z392" s="141"/>
      <c r="AA392" s="141"/>
      <c r="AB392" s="142"/>
      <c r="AC392" s="142"/>
      <c r="AD392" s="143"/>
      <c r="AE392" s="144"/>
    </row>
    <row r="393" spans="3:31" ht="15.75" customHeight="1" x14ac:dyDescent="0.3">
      <c r="C393" s="133"/>
      <c r="D393" s="77"/>
      <c r="E393" s="133"/>
      <c r="O393" s="162"/>
      <c r="T393" s="142"/>
      <c r="U393" s="141"/>
      <c r="V393" s="141"/>
      <c r="W393" s="141"/>
      <c r="X393" s="141"/>
      <c r="Y393" s="141"/>
      <c r="Z393" s="141"/>
      <c r="AA393" s="141"/>
      <c r="AB393" s="142"/>
      <c r="AC393" s="142"/>
      <c r="AD393" s="143"/>
      <c r="AE393" s="144"/>
    </row>
    <row r="394" spans="3:31" ht="15.75" customHeight="1" x14ac:dyDescent="0.3">
      <c r="C394" s="133"/>
      <c r="D394" s="77"/>
      <c r="E394" s="133"/>
      <c r="O394" s="162"/>
      <c r="T394" s="142"/>
      <c r="U394" s="141"/>
      <c r="V394" s="141"/>
      <c r="W394" s="141"/>
      <c r="X394" s="141"/>
      <c r="Y394" s="141"/>
      <c r="Z394" s="141"/>
      <c r="AA394" s="141"/>
      <c r="AB394" s="142"/>
      <c r="AC394" s="142"/>
      <c r="AD394" s="143"/>
      <c r="AE394" s="144"/>
    </row>
    <row r="395" spans="3:31" ht="15.75" customHeight="1" x14ac:dyDescent="0.3">
      <c r="C395" s="133"/>
      <c r="D395" s="77"/>
      <c r="E395" s="133"/>
      <c r="O395" s="162"/>
      <c r="T395" s="142"/>
      <c r="U395" s="141"/>
      <c r="V395" s="141"/>
      <c r="W395" s="141"/>
      <c r="X395" s="141"/>
      <c r="Y395" s="141"/>
      <c r="Z395" s="141"/>
      <c r="AA395" s="141"/>
      <c r="AB395" s="142"/>
      <c r="AC395" s="142"/>
      <c r="AD395" s="143"/>
      <c r="AE395" s="144"/>
    </row>
    <row r="396" spans="3:31" ht="15.75" customHeight="1" x14ac:dyDescent="0.3">
      <c r="C396" s="133"/>
      <c r="D396" s="77"/>
      <c r="E396" s="133"/>
      <c r="O396" s="162"/>
      <c r="T396" s="142"/>
      <c r="U396" s="141"/>
      <c r="V396" s="141"/>
      <c r="W396" s="141"/>
      <c r="X396" s="141"/>
      <c r="Y396" s="141"/>
      <c r="Z396" s="141"/>
      <c r="AA396" s="141"/>
      <c r="AB396" s="142"/>
      <c r="AC396" s="142"/>
      <c r="AD396" s="143"/>
      <c r="AE396" s="144"/>
    </row>
    <row r="397" spans="3:31" ht="15.75" customHeight="1" x14ac:dyDescent="0.3">
      <c r="C397" s="133"/>
      <c r="D397" s="77"/>
      <c r="E397" s="133"/>
      <c r="O397" s="162"/>
      <c r="T397" s="142"/>
      <c r="U397" s="141"/>
      <c r="V397" s="141"/>
      <c r="W397" s="141"/>
      <c r="X397" s="141"/>
      <c r="Y397" s="141"/>
      <c r="Z397" s="141"/>
      <c r="AA397" s="141"/>
      <c r="AB397" s="142"/>
      <c r="AC397" s="142"/>
      <c r="AD397" s="143"/>
      <c r="AE397" s="144"/>
    </row>
    <row r="398" spans="3:31" ht="15.75" customHeight="1" x14ac:dyDescent="0.3">
      <c r="C398" s="133"/>
      <c r="D398" s="77"/>
      <c r="E398" s="133"/>
      <c r="O398" s="162"/>
      <c r="T398" s="142"/>
      <c r="U398" s="141"/>
      <c r="V398" s="141"/>
      <c r="W398" s="141"/>
      <c r="X398" s="141"/>
      <c r="Y398" s="141"/>
      <c r="Z398" s="141"/>
      <c r="AA398" s="141"/>
      <c r="AB398" s="142"/>
      <c r="AC398" s="142"/>
      <c r="AD398" s="143"/>
      <c r="AE398" s="144"/>
    </row>
    <row r="399" spans="3:31" ht="15.75" customHeight="1" x14ac:dyDescent="0.3">
      <c r="C399" s="133"/>
      <c r="D399" s="77"/>
      <c r="E399" s="133"/>
      <c r="O399" s="162"/>
      <c r="T399" s="142"/>
      <c r="U399" s="141"/>
      <c r="V399" s="141"/>
      <c r="W399" s="141"/>
      <c r="X399" s="141"/>
      <c r="Y399" s="141"/>
      <c r="Z399" s="141"/>
      <c r="AA399" s="141"/>
      <c r="AB399" s="142"/>
      <c r="AC399" s="142"/>
      <c r="AD399" s="143"/>
      <c r="AE399" s="144"/>
    </row>
    <row r="400" spans="3:31" ht="15.75" customHeight="1" x14ac:dyDescent="0.3">
      <c r="C400" s="133"/>
      <c r="D400" s="77"/>
      <c r="E400" s="133"/>
      <c r="O400" s="162"/>
      <c r="T400" s="142"/>
      <c r="U400" s="141"/>
      <c r="V400" s="141"/>
      <c r="W400" s="141"/>
      <c r="X400" s="141"/>
      <c r="Y400" s="141"/>
      <c r="Z400" s="141"/>
      <c r="AA400" s="141"/>
      <c r="AB400" s="142"/>
      <c r="AC400" s="142"/>
      <c r="AD400" s="143"/>
      <c r="AE400" s="144"/>
    </row>
    <row r="401" spans="3:31" ht="15.75" customHeight="1" x14ac:dyDescent="0.3">
      <c r="C401" s="133"/>
      <c r="D401" s="77"/>
      <c r="E401" s="133"/>
      <c r="O401" s="162"/>
      <c r="T401" s="142"/>
      <c r="U401" s="141"/>
      <c r="V401" s="141"/>
      <c r="W401" s="141"/>
      <c r="X401" s="141"/>
      <c r="Y401" s="141"/>
      <c r="Z401" s="141"/>
      <c r="AA401" s="141"/>
      <c r="AB401" s="142"/>
      <c r="AC401" s="142"/>
      <c r="AD401" s="143"/>
      <c r="AE401" s="144"/>
    </row>
    <row r="402" spans="3:31" ht="15.75" customHeight="1" x14ac:dyDescent="0.3">
      <c r="C402" s="133"/>
      <c r="D402" s="77"/>
      <c r="E402" s="133"/>
      <c r="O402" s="162"/>
      <c r="T402" s="142"/>
      <c r="U402" s="141"/>
      <c r="V402" s="141"/>
      <c r="W402" s="141"/>
      <c r="X402" s="141"/>
      <c r="Y402" s="141"/>
      <c r="Z402" s="141"/>
      <c r="AA402" s="141"/>
      <c r="AB402" s="142"/>
      <c r="AC402" s="142"/>
      <c r="AD402" s="143"/>
      <c r="AE402" s="144"/>
    </row>
    <row r="403" spans="3:31" ht="15.75" customHeight="1" x14ac:dyDescent="0.3">
      <c r="C403" s="133"/>
      <c r="D403" s="77"/>
      <c r="E403" s="133"/>
      <c r="O403" s="162"/>
      <c r="T403" s="142"/>
      <c r="U403" s="141"/>
      <c r="V403" s="141"/>
      <c r="W403" s="141"/>
      <c r="X403" s="141"/>
      <c r="Y403" s="141"/>
      <c r="Z403" s="141"/>
      <c r="AA403" s="141"/>
      <c r="AB403" s="142"/>
      <c r="AC403" s="142"/>
      <c r="AD403" s="143"/>
      <c r="AE403" s="144"/>
    </row>
    <row r="404" spans="3:31" ht="15.75" customHeight="1" x14ac:dyDescent="0.3">
      <c r="C404" s="133"/>
      <c r="D404" s="77"/>
      <c r="E404" s="133"/>
      <c r="O404" s="162"/>
      <c r="T404" s="142"/>
      <c r="U404" s="141"/>
      <c r="V404" s="141"/>
      <c r="W404" s="141"/>
      <c r="X404" s="141"/>
      <c r="Y404" s="141"/>
      <c r="Z404" s="141"/>
      <c r="AA404" s="141"/>
      <c r="AB404" s="142"/>
      <c r="AC404" s="142"/>
      <c r="AD404" s="143"/>
      <c r="AE404" s="144"/>
    </row>
    <row r="405" spans="3:31" ht="15.75" customHeight="1" x14ac:dyDescent="0.3">
      <c r="C405" s="133"/>
      <c r="D405" s="77"/>
      <c r="E405" s="133"/>
      <c r="O405" s="162"/>
      <c r="T405" s="142"/>
      <c r="U405" s="141"/>
      <c r="V405" s="141"/>
      <c r="W405" s="141"/>
      <c r="X405" s="141"/>
      <c r="Y405" s="141"/>
      <c r="Z405" s="141"/>
      <c r="AA405" s="141"/>
      <c r="AB405" s="142"/>
      <c r="AC405" s="142"/>
      <c r="AD405" s="143"/>
      <c r="AE405" s="144"/>
    </row>
    <row r="406" spans="3:31" ht="15.75" customHeight="1" x14ac:dyDescent="0.3">
      <c r="C406" s="133"/>
      <c r="D406" s="77"/>
      <c r="E406" s="133"/>
      <c r="O406" s="162"/>
      <c r="T406" s="142"/>
      <c r="U406" s="141"/>
      <c r="V406" s="141"/>
      <c r="W406" s="141"/>
      <c r="X406" s="141"/>
      <c r="Y406" s="141"/>
      <c r="Z406" s="141"/>
      <c r="AA406" s="141"/>
      <c r="AB406" s="142"/>
      <c r="AC406" s="142"/>
      <c r="AD406" s="143"/>
      <c r="AE406" s="144"/>
    </row>
    <row r="407" spans="3:31" ht="15.75" customHeight="1" x14ac:dyDescent="0.3">
      <c r="C407" s="133"/>
      <c r="D407" s="77"/>
      <c r="E407" s="133"/>
      <c r="O407" s="162"/>
      <c r="T407" s="142"/>
      <c r="U407" s="141"/>
      <c r="V407" s="141"/>
      <c r="W407" s="141"/>
      <c r="X407" s="141"/>
      <c r="Y407" s="141"/>
      <c r="Z407" s="141"/>
      <c r="AA407" s="141"/>
      <c r="AB407" s="142"/>
      <c r="AC407" s="142"/>
      <c r="AD407" s="143"/>
      <c r="AE407" s="144"/>
    </row>
    <row r="408" spans="3:31" ht="15.75" customHeight="1" x14ac:dyDescent="0.3">
      <c r="C408" s="133"/>
      <c r="D408" s="77"/>
      <c r="E408" s="133"/>
      <c r="O408" s="162"/>
      <c r="T408" s="142"/>
      <c r="U408" s="141"/>
      <c r="V408" s="141"/>
      <c r="W408" s="141"/>
      <c r="X408" s="141"/>
      <c r="Y408" s="141"/>
      <c r="Z408" s="141"/>
      <c r="AA408" s="141"/>
      <c r="AB408" s="142"/>
      <c r="AC408" s="142"/>
      <c r="AD408" s="143"/>
      <c r="AE408" s="144"/>
    </row>
    <row r="409" spans="3:31" ht="15.75" customHeight="1" x14ac:dyDescent="0.3">
      <c r="C409" s="133"/>
      <c r="D409" s="77"/>
      <c r="E409" s="133"/>
      <c r="O409" s="162"/>
      <c r="T409" s="142"/>
      <c r="U409" s="141"/>
      <c r="V409" s="141"/>
      <c r="W409" s="141"/>
      <c r="X409" s="141"/>
      <c r="Y409" s="141"/>
      <c r="Z409" s="141"/>
      <c r="AA409" s="141"/>
      <c r="AB409" s="142"/>
      <c r="AC409" s="142"/>
      <c r="AD409" s="143"/>
      <c r="AE409" s="144"/>
    </row>
    <row r="410" spans="3:31" ht="15.75" customHeight="1" x14ac:dyDescent="0.3">
      <c r="C410" s="133"/>
      <c r="D410" s="77"/>
      <c r="E410" s="133"/>
      <c r="O410" s="162"/>
      <c r="T410" s="142"/>
      <c r="U410" s="141"/>
      <c r="V410" s="141"/>
      <c r="W410" s="141"/>
      <c r="X410" s="141"/>
      <c r="Y410" s="141"/>
      <c r="Z410" s="141"/>
      <c r="AA410" s="141"/>
      <c r="AB410" s="142"/>
      <c r="AC410" s="142"/>
      <c r="AD410" s="143"/>
      <c r="AE410" s="144"/>
    </row>
    <row r="411" spans="3:31" ht="15.75" customHeight="1" x14ac:dyDescent="0.3">
      <c r="C411" s="133"/>
      <c r="D411" s="77"/>
      <c r="E411" s="133"/>
      <c r="O411" s="162"/>
      <c r="T411" s="142"/>
      <c r="U411" s="141"/>
      <c r="V411" s="141"/>
      <c r="W411" s="141"/>
      <c r="X411" s="141"/>
      <c r="Y411" s="141"/>
      <c r="Z411" s="141"/>
      <c r="AA411" s="141"/>
      <c r="AB411" s="142"/>
      <c r="AC411" s="142"/>
      <c r="AD411" s="143"/>
      <c r="AE411" s="144"/>
    </row>
    <row r="412" spans="3:31" ht="15.75" customHeight="1" x14ac:dyDescent="0.3">
      <c r="C412" s="133"/>
      <c r="D412" s="77"/>
      <c r="E412" s="133"/>
      <c r="O412" s="162"/>
      <c r="T412" s="142"/>
      <c r="U412" s="141"/>
      <c r="V412" s="141"/>
      <c r="W412" s="141"/>
      <c r="X412" s="141"/>
      <c r="Y412" s="141"/>
      <c r="Z412" s="141"/>
      <c r="AA412" s="141"/>
      <c r="AB412" s="142"/>
      <c r="AC412" s="142"/>
      <c r="AD412" s="143"/>
      <c r="AE412" s="144"/>
    </row>
    <row r="413" spans="3:31" ht="15.75" customHeight="1" x14ac:dyDescent="0.3">
      <c r="C413" s="133"/>
      <c r="D413" s="77"/>
      <c r="E413" s="133"/>
      <c r="O413" s="162"/>
      <c r="T413" s="142"/>
      <c r="U413" s="141"/>
      <c r="V413" s="141"/>
      <c r="W413" s="141"/>
      <c r="X413" s="141"/>
      <c r="Y413" s="141"/>
      <c r="Z413" s="141"/>
      <c r="AA413" s="141"/>
      <c r="AB413" s="142"/>
      <c r="AC413" s="142"/>
      <c r="AD413" s="143"/>
      <c r="AE413" s="144"/>
    </row>
    <row r="414" spans="3:31" ht="15.75" customHeight="1" x14ac:dyDescent="0.3">
      <c r="C414" s="133"/>
      <c r="D414" s="77"/>
      <c r="E414" s="133"/>
      <c r="O414" s="162"/>
      <c r="T414" s="142"/>
      <c r="U414" s="141"/>
      <c r="V414" s="141"/>
      <c r="W414" s="141"/>
      <c r="X414" s="141"/>
      <c r="Y414" s="141"/>
      <c r="Z414" s="141"/>
      <c r="AA414" s="141"/>
      <c r="AB414" s="142"/>
      <c r="AC414" s="142"/>
      <c r="AD414" s="143"/>
      <c r="AE414" s="144"/>
    </row>
    <row r="415" spans="3:31" ht="15.75" customHeight="1" x14ac:dyDescent="0.3">
      <c r="C415" s="133"/>
      <c r="D415" s="77"/>
      <c r="E415" s="133"/>
      <c r="O415" s="162"/>
      <c r="T415" s="142"/>
      <c r="U415" s="141"/>
      <c r="V415" s="141"/>
      <c r="W415" s="141"/>
      <c r="X415" s="141"/>
      <c r="Y415" s="141"/>
      <c r="Z415" s="141"/>
      <c r="AA415" s="141"/>
      <c r="AB415" s="142"/>
      <c r="AC415" s="142"/>
      <c r="AD415" s="143"/>
      <c r="AE415" s="144"/>
    </row>
    <row r="416" spans="3:31" ht="15.75" customHeight="1" x14ac:dyDescent="0.3">
      <c r="C416" s="133"/>
      <c r="D416" s="77"/>
      <c r="E416" s="133"/>
      <c r="O416" s="162"/>
      <c r="T416" s="142"/>
      <c r="U416" s="141"/>
      <c r="V416" s="141"/>
      <c r="W416" s="141"/>
      <c r="X416" s="141"/>
      <c r="Y416" s="141"/>
      <c r="Z416" s="141"/>
      <c r="AA416" s="141"/>
      <c r="AB416" s="142"/>
      <c r="AC416" s="142"/>
      <c r="AD416" s="143"/>
      <c r="AE416" s="144"/>
    </row>
    <row r="417" spans="3:31" ht="15.75" customHeight="1" x14ac:dyDescent="0.3">
      <c r="C417" s="133"/>
      <c r="D417" s="77"/>
      <c r="E417" s="133"/>
      <c r="O417" s="162"/>
      <c r="T417" s="142"/>
      <c r="U417" s="141"/>
      <c r="V417" s="141"/>
      <c r="W417" s="141"/>
      <c r="X417" s="141"/>
      <c r="Y417" s="141"/>
      <c r="Z417" s="141"/>
      <c r="AA417" s="141"/>
      <c r="AB417" s="142"/>
      <c r="AC417" s="142"/>
      <c r="AD417" s="143"/>
      <c r="AE417" s="144"/>
    </row>
    <row r="418" spans="3:31" ht="15.75" customHeight="1" x14ac:dyDescent="0.3">
      <c r="C418" s="133"/>
      <c r="D418" s="77"/>
      <c r="E418" s="133"/>
      <c r="O418" s="162"/>
      <c r="T418" s="142"/>
      <c r="U418" s="141"/>
      <c r="V418" s="141"/>
      <c r="W418" s="141"/>
      <c r="X418" s="141"/>
      <c r="Y418" s="141"/>
      <c r="Z418" s="141"/>
      <c r="AA418" s="141"/>
      <c r="AB418" s="142"/>
      <c r="AC418" s="142"/>
      <c r="AD418" s="143"/>
      <c r="AE418" s="144"/>
    </row>
    <row r="419" spans="3:31" ht="15.75" customHeight="1" x14ac:dyDescent="0.3">
      <c r="C419" s="133"/>
      <c r="D419" s="77"/>
      <c r="E419" s="133"/>
      <c r="O419" s="162"/>
      <c r="T419" s="142"/>
      <c r="U419" s="141"/>
      <c r="V419" s="141"/>
      <c r="W419" s="141"/>
      <c r="X419" s="141"/>
      <c r="Y419" s="141"/>
      <c r="Z419" s="141"/>
      <c r="AA419" s="141"/>
      <c r="AB419" s="142"/>
      <c r="AC419" s="142"/>
      <c r="AD419" s="143"/>
      <c r="AE419" s="144"/>
    </row>
    <row r="420" spans="3:31" ht="15.75" customHeight="1" x14ac:dyDescent="0.3">
      <c r="C420" s="133"/>
      <c r="D420" s="77"/>
      <c r="E420" s="133"/>
      <c r="O420" s="162"/>
      <c r="T420" s="142"/>
      <c r="U420" s="141"/>
      <c r="V420" s="141"/>
      <c r="W420" s="141"/>
      <c r="X420" s="141"/>
      <c r="Y420" s="141"/>
      <c r="Z420" s="141"/>
      <c r="AA420" s="141"/>
      <c r="AB420" s="142"/>
      <c r="AC420" s="142"/>
      <c r="AD420" s="143"/>
      <c r="AE420" s="144"/>
    </row>
    <row r="421" spans="3:31" ht="15.75" customHeight="1" x14ac:dyDescent="0.3">
      <c r="C421" s="133"/>
      <c r="D421" s="77"/>
      <c r="E421" s="133"/>
      <c r="O421" s="162"/>
      <c r="T421" s="142"/>
      <c r="U421" s="141"/>
      <c r="V421" s="141"/>
      <c r="W421" s="141"/>
      <c r="X421" s="141"/>
      <c r="Y421" s="141"/>
      <c r="Z421" s="141"/>
      <c r="AA421" s="141"/>
      <c r="AB421" s="142"/>
      <c r="AC421" s="142"/>
      <c r="AD421" s="143"/>
      <c r="AE421" s="144"/>
    </row>
    <row r="422" spans="3:31" ht="15.75" customHeight="1" x14ac:dyDescent="0.3">
      <c r="C422" s="133"/>
      <c r="D422" s="77"/>
      <c r="E422" s="133"/>
      <c r="O422" s="162"/>
      <c r="T422" s="142"/>
      <c r="U422" s="141"/>
      <c r="V422" s="141"/>
      <c r="W422" s="141"/>
      <c r="X422" s="141"/>
      <c r="Y422" s="141"/>
      <c r="Z422" s="141"/>
      <c r="AA422" s="141"/>
      <c r="AB422" s="142"/>
      <c r="AC422" s="142"/>
      <c r="AD422" s="143"/>
      <c r="AE422" s="144"/>
    </row>
    <row r="423" spans="3:31" ht="15.75" customHeight="1" x14ac:dyDescent="0.3">
      <c r="C423" s="133"/>
      <c r="D423" s="77"/>
      <c r="E423" s="133"/>
      <c r="O423" s="162"/>
      <c r="T423" s="142"/>
      <c r="U423" s="141"/>
      <c r="V423" s="141"/>
      <c r="W423" s="141"/>
      <c r="X423" s="141"/>
      <c r="Y423" s="141"/>
      <c r="Z423" s="141"/>
      <c r="AA423" s="141"/>
      <c r="AB423" s="142"/>
      <c r="AC423" s="142"/>
      <c r="AD423" s="143"/>
      <c r="AE423" s="144"/>
    </row>
    <row r="424" spans="3:31" ht="15.75" customHeight="1" x14ac:dyDescent="0.3">
      <c r="C424" s="133"/>
      <c r="D424" s="77"/>
      <c r="E424" s="133"/>
      <c r="O424" s="162"/>
      <c r="T424" s="142"/>
      <c r="U424" s="141"/>
      <c r="V424" s="141"/>
      <c r="W424" s="141"/>
      <c r="X424" s="141"/>
      <c r="Y424" s="141"/>
      <c r="Z424" s="141"/>
      <c r="AA424" s="141"/>
      <c r="AB424" s="142"/>
      <c r="AC424" s="142"/>
      <c r="AD424" s="143"/>
      <c r="AE424" s="144"/>
    </row>
    <row r="425" spans="3:31" ht="15.75" customHeight="1" x14ac:dyDescent="0.3">
      <c r="C425" s="133"/>
      <c r="D425" s="77"/>
      <c r="E425" s="133"/>
      <c r="O425" s="162"/>
      <c r="T425" s="142"/>
      <c r="U425" s="141"/>
      <c r="V425" s="141"/>
      <c r="W425" s="141"/>
      <c r="X425" s="141"/>
      <c r="Y425" s="141"/>
      <c r="Z425" s="141"/>
      <c r="AA425" s="141"/>
      <c r="AB425" s="142"/>
      <c r="AC425" s="142"/>
      <c r="AD425" s="143"/>
      <c r="AE425" s="144"/>
    </row>
    <row r="426" spans="3:31" ht="15.75" customHeight="1" x14ac:dyDescent="0.3">
      <c r="C426" s="133"/>
      <c r="D426" s="77"/>
      <c r="E426" s="133"/>
      <c r="O426" s="162"/>
      <c r="T426" s="142"/>
      <c r="U426" s="141"/>
      <c r="V426" s="141"/>
      <c r="W426" s="141"/>
      <c r="X426" s="141"/>
      <c r="Y426" s="141"/>
      <c r="Z426" s="141"/>
      <c r="AA426" s="141"/>
      <c r="AB426" s="142"/>
      <c r="AC426" s="142"/>
      <c r="AD426" s="143"/>
      <c r="AE426" s="144"/>
    </row>
    <row r="427" spans="3:31" ht="15.75" customHeight="1" x14ac:dyDescent="0.3">
      <c r="C427" s="133"/>
      <c r="D427" s="77"/>
      <c r="E427" s="133"/>
      <c r="O427" s="162"/>
      <c r="T427" s="142"/>
      <c r="U427" s="141"/>
      <c r="V427" s="141"/>
      <c r="W427" s="141"/>
      <c r="X427" s="141"/>
      <c r="Y427" s="141"/>
      <c r="Z427" s="141"/>
      <c r="AA427" s="141"/>
      <c r="AB427" s="142"/>
      <c r="AC427" s="142"/>
      <c r="AD427" s="143"/>
      <c r="AE427" s="144"/>
    </row>
    <row r="428" spans="3:31" ht="15.75" customHeight="1" x14ac:dyDescent="0.3">
      <c r="C428" s="133"/>
      <c r="D428" s="77"/>
      <c r="E428" s="133"/>
      <c r="O428" s="162"/>
      <c r="T428" s="142"/>
      <c r="U428" s="141"/>
      <c r="V428" s="141"/>
      <c r="W428" s="141"/>
      <c r="X428" s="141"/>
      <c r="Y428" s="141"/>
      <c r="Z428" s="141"/>
      <c r="AA428" s="141"/>
      <c r="AB428" s="142"/>
      <c r="AC428" s="142"/>
      <c r="AD428" s="143"/>
      <c r="AE428" s="144"/>
    </row>
    <row r="429" spans="3:31" ht="15.75" customHeight="1" x14ac:dyDescent="0.3">
      <c r="C429" s="133"/>
      <c r="D429" s="77"/>
      <c r="E429" s="133"/>
      <c r="O429" s="162"/>
      <c r="T429" s="142"/>
      <c r="U429" s="141"/>
      <c r="V429" s="141"/>
      <c r="W429" s="141"/>
      <c r="X429" s="141"/>
      <c r="Y429" s="141"/>
      <c r="Z429" s="141"/>
      <c r="AA429" s="141"/>
      <c r="AB429" s="142"/>
      <c r="AC429" s="142"/>
      <c r="AD429" s="143"/>
      <c r="AE429" s="144"/>
    </row>
    <row r="430" spans="3:31" ht="15.75" customHeight="1" x14ac:dyDescent="0.3">
      <c r="C430" s="133"/>
      <c r="D430" s="77"/>
      <c r="E430" s="133"/>
      <c r="O430" s="162"/>
      <c r="T430" s="142"/>
      <c r="U430" s="141"/>
      <c r="V430" s="141"/>
      <c r="W430" s="141"/>
      <c r="X430" s="141"/>
      <c r="Y430" s="141"/>
      <c r="Z430" s="141"/>
      <c r="AA430" s="141"/>
      <c r="AB430" s="142"/>
      <c r="AC430" s="142"/>
      <c r="AD430" s="143"/>
      <c r="AE430" s="144"/>
    </row>
    <row r="431" spans="3:31" ht="15.75" customHeight="1" x14ac:dyDescent="0.3">
      <c r="C431" s="133"/>
      <c r="D431" s="77"/>
      <c r="E431" s="133"/>
      <c r="O431" s="162"/>
      <c r="T431" s="142"/>
      <c r="U431" s="141"/>
      <c r="V431" s="141"/>
      <c r="W431" s="141"/>
      <c r="X431" s="141"/>
      <c r="Y431" s="141"/>
      <c r="Z431" s="141"/>
      <c r="AA431" s="141"/>
      <c r="AB431" s="142"/>
      <c r="AC431" s="142"/>
      <c r="AD431" s="143"/>
      <c r="AE431" s="144"/>
    </row>
    <row r="432" spans="3:31" ht="15.75" customHeight="1" x14ac:dyDescent="0.3">
      <c r="C432" s="133"/>
      <c r="D432" s="77"/>
      <c r="E432" s="133"/>
      <c r="O432" s="162"/>
      <c r="T432" s="142"/>
      <c r="U432" s="141"/>
      <c r="V432" s="141"/>
      <c r="W432" s="141"/>
      <c r="X432" s="141"/>
      <c r="Y432" s="141"/>
      <c r="Z432" s="141"/>
      <c r="AA432" s="141"/>
      <c r="AB432" s="142"/>
      <c r="AC432" s="142"/>
      <c r="AD432" s="143"/>
      <c r="AE432" s="144"/>
    </row>
    <row r="433" spans="3:31" ht="15.75" customHeight="1" x14ac:dyDescent="0.3">
      <c r="C433" s="133"/>
      <c r="D433" s="77"/>
      <c r="E433" s="133"/>
      <c r="O433" s="162"/>
      <c r="T433" s="142"/>
      <c r="U433" s="141"/>
      <c r="V433" s="141"/>
      <c r="W433" s="141"/>
      <c r="X433" s="141"/>
      <c r="Y433" s="141"/>
      <c r="Z433" s="141"/>
      <c r="AA433" s="141"/>
      <c r="AB433" s="142"/>
      <c r="AC433" s="142"/>
      <c r="AD433" s="143"/>
      <c r="AE433" s="144"/>
    </row>
    <row r="434" spans="3:31" ht="15.75" customHeight="1" x14ac:dyDescent="0.3">
      <c r="C434" s="133"/>
      <c r="D434" s="77"/>
      <c r="E434" s="133"/>
      <c r="O434" s="162"/>
      <c r="T434" s="142"/>
      <c r="U434" s="141"/>
      <c r="V434" s="141"/>
      <c r="W434" s="141"/>
      <c r="X434" s="141"/>
      <c r="Y434" s="141"/>
      <c r="Z434" s="141"/>
      <c r="AA434" s="141"/>
      <c r="AB434" s="142"/>
      <c r="AC434" s="142"/>
      <c r="AD434" s="143"/>
      <c r="AE434" s="144"/>
    </row>
    <row r="435" spans="3:31" ht="15.75" customHeight="1" x14ac:dyDescent="0.3">
      <c r="C435" s="133"/>
      <c r="D435" s="77"/>
      <c r="E435" s="133"/>
      <c r="O435" s="162"/>
      <c r="T435" s="142"/>
      <c r="U435" s="141"/>
      <c r="V435" s="141"/>
      <c r="W435" s="141"/>
      <c r="X435" s="141"/>
      <c r="Y435" s="141"/>
      <c r="Z435" s="141"/>
      <c r="AA435" s="141"/>
      <c r="AB435" s="142"/>
      <c r="AC435" s="142"/>
      <c r="AD435" s="143"/>
      <c r="AE435" s="144"/>
    </row>
    <row r="436" spans="3:31" ht="15.75" customHeight="1" x14ac:dyDescent="0.3">
      <c r="C436" s="133"/>
      <c r="D436" s="77"/>
      <c r="E436" s="133"/>
      <c r="O436" s="162"/>
      <c r="T436" s="142"/>
      <c r="U436" s="141"/>
      <c r="V436" s="141"/>
      <c r="W436" s="141"/>
      <c r="X436" s="141"/>
      <c r="Y436" s="141"/>
      <c r="Z436" s="141"/>
      <c r="AA436" s="141"/>
      <c r="AB436" s="142"/>
      <c r="AC436" s="142"/>
      <c r="AD436" s="143"/>
      <c r="AE436" s="144"/>
    </row>
    <row r="437" spans="3:31" ht="15.75" customHeight="1" x14ac:dyDescent="0.3">
      <c r="C437" s="133"/>
      <c r="D437" s="77"/>
      <c r="E437" s="133"/>
      <c r="O437" s="162"/>
      <c r="T437" s="142"/>
      <c r="U437" s="141"/>
      <c r="V437" s="141"/>
      <c r="W437" s="141"/>
      <c r="X437" s="141"/>
      <c r="Y437" s="141"/>
      <c r="Z437" s="141"/>
      <c r="AA437" s="141"/>
      <c r="AB437" s="142"/>
      <c r="AC437" s="142"/>
      <c r="AD437" s="143"/>
      <c r="AE437" s="144"/>
    </row>
    <row r="438" spans="3:31" ht="15.75" customHeight="1" x14ac:dyDescent="0.3">
      <c r="C438" s="133"/>
      <c r="D438" s="77"/>
      <c r="E438" s="133"/>
      <c r="O438" s="162"/>
      <c r="T438" s="142"/>
      <c r="U438" s="141"/>
      <c r="V438" s="141"/>
      <c r="W438" s="141"/>
      <c r="X438" s="141"/>
      <c r="Y438" s="141"/>
      <c r="Z438" s="141"/>
      <c r="AA438" s="141"/>
      <c r="AB438" s="142"/>
      <c r="AC438" s="142"/>
      <c r="AD438" s="143"/>
      <c r="AE438" s="144"/>
    </row>
    <row r="439" spans="3:31" ht="15.75" customHeight="1" x14ac:dyDescent="0.3">
      <c r="C439" s="133"/>
      <c r="D439" s="77"/>
      <c r="E439" s="133"/>
      <c r="O439" s="162"/>
      <c r="T439" s="142"/>
      <c r="U439" s="141"/>
      <c r="V439" s="141"/>
      <c r="W439" s="141"/>
      <c r="X439" s="141"/>
      <c r="Y439" s="141"/>
      <c r="Z439" s="141"/>
      <c r="AA439" s="141"/>
      <c r="AB439" s="142"/>
      <c r="AC439" s="142"/>
      <c r="AD439" s="143"/>
      <c r="AE439" s="144"/>
    </row>
    <row r="440" spans="3:31" ht="15.75" customHeight="1" x14ac:dyDescent="0.3">
      <c r="C440" s="133"/>
      <c r="D440" s="77"/>
      <c r="E440" s="133"/>
      <c r="O440" s="162"/>
      <c r="T440" s="142"/>
      <c r="U440" s="141"/>
      <c r="V440" s="141"/>
      <c r="W440" s="141"/>
      <c r="X440" s="141"/>
      <c r="Y440" s="141"/>
      <c r="Z440" s="141"/>
      <c r="AA440" s="141"/>
      <c r="AB440" s="142"/>
      <c r="AC440" s="142"/>
      <c r="AD440" s="143"/>
      <c r="AE440" s="144"/>
    </row>
    <row r="441" spans="3:31" ht="15.75" customHeight="1" x14ac:dyDescent="0.3">
      <c r="C441" s="133"/>
      <c r="D441" s="77"/>
      <c r="E441" s="133"/>
      <c r="O441" s="162"/>
      <c r="T441" s="142"/>
      <c r="U441" s="141"/>
      <c r="V441" s="141"/>
      <c r="W441" s="141"/>
      <c r="X441" s="141"/>
      <c r="Y441" s="141"/>
      <c r="Z441" s="141"/>
      <c r="AA441" s="141"/>
      <c r="AB441" s="142"/>
      <c r="AC441" s="142"/>
      <c r="AD441" s="143"/>
      <c r="AE441" s="144"/>
    </row>
    <row r="442" spans="3:31" ht="15.75" customHeight="1" x14ac:dyDescent="0.3">
      <c r="C442" s="133"/>
      <c r="D442" s="77"/>
      <c r="E442" s="133"/>
      <c r="O442" s="162"/>
      <c r="T442" s="142"/>
      <c r="U442" s="141"/>
      <c r="V442" s="141"/>
      <c r="W442" s="141"/>
      <c r="X442" s="141"/>
      <c r="Y442" s="141"/>
      <c r="Z442" s="141"/>
      <c r="AA442" s="141"/>
      <c r="AB442" s="142"/>
      <c r="AC442" s="142"/>
      <c r="AD442" s="143"/>
      <c r="AE442" s="144"/>
    </row>
    <row r="443" spans="3:31" ht="15.75" customHeight="1" x14ac:dyDescent="0.3">
      <c r="C443" s="133"/>
      <c r="D443" s="77"/>
      <c r="E443" s="133"/>
      <c r="O443" s="162"/>
      <c r="T443" s="142"/>
      <c r="U443" s="141"/>
      <c r="V443" s="141"/>
      <c r="W443" s="141"/>
      <c r="X443" s="141"/>
      <c r="Y443" s="141"/>
      <c r="Z443" s="141"/>
      <c r="AA443" s="141"/>
      <c r="AB443" s="142"/>
      <c r="AC443" s="142"/>
      <c r="AD443" s="143"/>
      <c r="AE443" s="144"/>
    </row>
    <row r="444" spans="3:31" ht="15.75" customHeight="1" x14ac:dyDescent="0.3">
      <c r="C444" s="133"/>
      <c r="D444" s="77"/>
      <c r="E444" s="133"/>
      <c r="O444" s="162"/>
      <c r="T444" s="142"/>
      <c r="U444" s="141"/>
      <c r="V444" s="141"/>
      <c r="W444" s="141"/>
      <c r="X444" s="141"/>
      <c r="Y444" s="141"/>
      <c r="Z444" s="141"/>
      <c r="AA444" s="141"/>
      <c r="AB444" s="142"/>
      <c r="AC444" s="142"/>
      <c r="AD444" s="143"/>
      <c r="AE444" s="144"/>
    </row>
    <row r="445" spans="3:31" ht="15.75" customHeight="1" x14ac:dyDescent="0.3">
      <c r="C445" s="133"/>
      <c r="D445" s="77"/>
      <c r="E445" s="133"/>
      <c r="O445" s="162"/>
      <c r="T445" s="142"/>
      <c r="U445" s="141"/>
      <c r="V445" s="141"/>
      <c r="W445" s="141"/>
      <c r="X445" s="141"/>
      <c r="Y445" s="141"/>
      <c r="Z445" s="141"/>
      <c r="AA445" s="141"/>
      <c r="AB445" s="142"/>
      <c r="AC445" s="142"/>
      <c r="AD445" s="143"/>
      <c r="AE445" s="144"/>
    </row>
    <row r="446" spans="3:31" ht="15.75" customHeight="1" x14ac:dyDescent="0.3">
      <c r="C446" s="133"/>
      <c r="D446" s="77"/>
      <c r="E446" s="133"/>
      <c r="O446" s="162"/>
      <c r="T446" s="142"/>
      <c r="U446" s="141"/>
      <c r="V446" s="141"/>
      <c r="W446" s="141"/>
      <c r="X446" s="141"/>
      <c r="Y446" s="141"/>
      <c r="Z446" s="141"/>
      <c r="AA446" s="141"/>
      <c r="AB446" s="142"/>
      <c r="AC446" s="142"/>
      <c r="AD446" s="143"/>
      <c r="AE446" s="144"/>
    </row>
    <row r="447" spans="3:31" ht="15.75" customHeight="1" x14ac:dyDescent="0.3">
      <c r="C447" s="133"/>
      <c r="D447" s="77"/>
      <c r="E447" s="133"/>
      <c r="O447" s="162"/>
      <c r="T447" s="142"/>
      <c r="U447" s="141"/>
      <c r="V447" s="141"/>
      <c r="W447" s="141"/>
      <c r="X447" s="141"/>
      <c r="Y447" s="141"/>
      <c r="Z447" s="141"/>
      <c r="AA447" s="141"/>
      <c r="AB447" s="142"/>
      <c r="AC447" s="142"/>
      <c r="AD447" s="143"/>
      <c r="AE447" s="144"/>
    </row>
    <row r="448" spans="3:31" ht="15.75" customHeight="1" x14ac:dyDescent="0.3">
      <c r="C448" s="133"/>
      <c r="D448" s="77"/>
      <c r="E448" s="133"/>
      <c r="O448" s="162"/>
      <c r="T448" s="142"/>
      <c r="U448" s="141"/>
      <c r="V448" s="141"/>
      <c r="W448" s="141"/>
      <c r="X448" s="141"/>
      <c r="Y448" s="141"/>
      <c r="Z448" s="141"/>
      <c r="AA448" s="141"/>
      <c r="AB448" s="142"/>
      <c r="AC448" s="142"/>
      <c r="AD448" s="143"/>
      <c r="AE448" s="144"/>
    </row>
    <row r="449" spans="3:31" ht="15.75" customHeight="1" x14ac:dyDescent="0.3">
      <c r="C449" s="133"/>
      <c r="D449" s="77"/>
      <c r="E449" s="133"/>
      <c r="O449" s="162"/>
      <c r="T449" s="142"/>
      <c r="U449" s="141"/>
      <c r="V449" s="141"/>
      <c r="W449" s="141"/>
      <c r="X449" s="141"/>
      <c r="Y449" s="141"/>
      <c r="Z449" s="141"/>
      <c r="AA449" s="141"/>
      <c r="AB449" s="142"/>
      <c r="AC449" s="142"/>
      <c r="AD449" s="143"/>
      <c r="AE449" s="144"/>
    </row>
    <row r="450" spans="3:31" ht="15.75" customHeight="1" x14ac:dyDescent="0.3">
      <c r="C450" s="133"/>
      <c r="D450" s="77"/>
      <c r="E450" s="133"/>
      <c r="O450" s="162"/>
      <c r="T450" s="142"/>
      <c r="U450" s="141"/>
      <c r="V450" s="141"/>
      <c r="W450" s="141"/>
      <c r="X450" s="141"/>
      <c r="Y450" s="141"/>
      <c r="Z450" s="141"/>
      <c r="AA450" s="141"/>
      <c r="AB450" s="142"/>
      <c r="AC450" s="142"/>
      <c r="AD450" s="143"/>
      <c r="AE450" s="144"/>
    </row>
    <row r="451" spans="3:31" ht="15.75" customHeight="1" x14ac:dyDescent="0.3">
      <c r="C451" s="133"/>
      <c r="D451" s="77"/>
      <c r="E451" s="133"/>
      <c r="O451" s="162"/>
      <c r="T451" s="142"/>
      <c r="U451" s="141"/>
      <c r="V451" s="141"/>
      <c r="W451" s="141"/>
      <c r="X451" s="141"/>
      <c r="Y451" s="141"/>
      <c r="Z451" s="141"/>
      <c r="AA451" s="141"/>
      <c r="AB451" s="142"/>
      <c r="AC451" s="142"/>
      <c r="AD451" s="143"/>
      <c r="AE451" s="144"/>
    </row>
    <row r="452" spans="3:31" ht="15.75" customHeight="1" x14ac:dyDescent="0.3">
      <c r="C452" s="133"/>
      <c r="D452" s="77"/>
      <c r="E452" s="133"/>
      <c r="O452" s="162"/>
      <c r="T452" s="142"/>
      <c r="U452" s="141"/>
      <c r="V452" s="141"/>
      <c r="W452" s="141"/>
      <c r="X452" s="141"/>
      <c r="Y452" s="141"/>
      <c r="Z452" s="141"/>
      <c r="AA452" s="141"/>
      <c r="AB452" s="142"/>
      <c r="AC452" s="142"/>
      <c r="AD452" s="143"/>
      <c r="AE452" s="144"/>
    </row>
    <row r="453" spans="3:31" ht="15.75" customHeight="1" x14ac:dyDescent="0.3">
      <c r="C453" s="133"/>
      <c r="D453" s="77"/>
      <c r="E453" s="133"/>
      <c r="O453" s="162"/>
      <c r="T453" s="142"/>
      <c r="U453" s="141"/>
      <c r="V453" s="141"/>
      <c r="W453" s="141"/>
      <c r="X453" s="141"/>
      <c r="Y453" s="141"/>
      <c r="Z453" s="141"/>
      <c r="AA453" s="141"/>
      <c r="AB453" s="142"/>
      <c r="AC453" s="142"/>
      <c r="AD453" s="143"/>
      <c r="AE453" s="144"/>
    </row>
    <row r="454" spans="3:31" ht="15.75" customHeight="1" x14ac:dyDescent="0.3">
      <c r="C454" s="133"/>
      <c r="D454" s="77"/>
      <c r="E454" s="133"/>
      <c r="O454" s="162"/>
      <c r="T454" s="142"/>
      <c r="U454" s="141"/>
      <c r="V454" s="141"/>
      <c r="W454" s="141"/>
      <c r="X454" s="141"/>
      <c r="Y454" s="141"/>
      <c r="Z454" s="141"/>
      <c r="AA454" s="141"/>
      <c r="AB454" s="142"/>
      <c r="AC454" s="142"/>
      <c r="AD454" s="143"/>
      <c r="AE454" s="144"/>
    </row>
    <row r="455" spans="3:31" ht="15.75" customHeight="1" x14ac:dyDescent="0.3">
      <c r="C455" s="133"/>
      <c r="D455" s="77"/>
      <c r="E455" s="133"/>
      <c r="O455" s="162"/>
      <c r="T455" s="142"/>
      <c r="U455" s="141"/>
      <c r="V455" s="141"/>
      <c r="W455" s="141"/>
      <c r="X455" s="141"/>
      <c r="Y455" s="141"/>
      <c r="Z455" s="141"/>
      <c r="AA455" s="141"/>
      <c r="AB455" s="142"/>
      <c r="AC455" s="142"/>
      <c r="AD455" s="143"/>
      <c r="AE455" s="144"/>
    </row>
    <row r="456" spans="3:31" ht="15.75" customHeight="1" x14ac:dyDescent="0.3">
      <c r="C456" s="133"/>
      <c r="D456" s="77"/>
      <c r="E456" s="133"/>
      <c r="O456" s="162"/>
      <c r="T456" s="142"/>
      <c r="U456" s="141"/>
      <c r="V456" s="141"/>
      <c r="W456" s="141"/>
      <c r="X456" s="141"/>
      <c r="Y456" s="141"/>
      <c r="Z456" s="141"/>
      <c r="AA456" s="141"/>
      <c r="AB456" s="142"/>
      <c r="AC456" s="142"/>
      <c r="AD456" s="143"/>
      <c r="AE456" s="144"/>
    </row>
    <row r="457" spans="3:31" ht="15.75" customHeight="1" x14ac:dyDescent="0.3">
      <c r="C457" s="133"/>
      <c r="D457" s="77"/>
      <c r="E457" s="133"/>
      <c r="O457" s="162"/>
      <c r="T457" s="142"/>
      <c r="U457" s="141"/>
      <c r="V457" s="141"/>
      <c r="W457" s="141"/>
      <c r="X457" s="141"/>
      <c r="Y457" s="141"/>
      <c r="Z457" s="141"/>
      <c r="AA457" s="141"/>
      <c r="AB457" s="142"/>
      <c r="AC457" s="142"/>
      <c r="AD457" s="143"/>
      <c r="AE457" s="144"/>
    </row>
    <row r="458" spans="3:31" ht="15.75" customHeight="1" x14ac:dyDescent="0.3">
      <c r="C458" s="133"/>
      <c r="D458" s="77"/>
      <c r="E458" s="133"/>
      <c r="O458" s="162"/>
      <c r="T458" s="142"/>
      <c r="U458" s="141"/>
      <c r="V458" s="141"/>
      <c r="W458" s="141"/>
      <c r="X458" s="141"/>
      <c r="Y458" s="141"/>
      <c r="Z458" s="141"/>
      <c r="AA458" s="141"/>
      <c r="AB458" s="142"/>
      <c r="AC458" s="142"/>
      <c r="AD458" s="143"/>
      <c r="AE458" s="144"/>
    </row>
    <row r="459" spans="3:31" ht="15.75" customHeight="1" x14ac:dyDescent="0.3">
      <c r="C459" s="133"/>
      <c r="D459" s="77"/>
      <c r="E459" s="133"/>
      <c r="O459" s="162"/>
      <c r="T459" s="142"/>
      <c r="U459" s="141"/>
      <c r="V459" s="141"/>
      <c r="W459" s="141"/>
      <c r="X459" s="141"/>
      <c r="Y459" s="141"/>
      <c r="Z459" s="141"/>
      <c r="AA459" s="141"/>
      <c r="AB459" s="142"/>
      <c r="AC459" s="142"/>
      <c r="AD459" s="143"/>
      <c r="AE459" s="144"/>
    </row>
    <row r="460" spans="3:31" ht="15.75" customHeight="1" x14ac:dyDescent="0.3">
      <c r="C460" s="133"/>
      <c r="D460" s="77"/>
      <c r="E460" s="133"/>
      <c r="O460" s="162"/>
      <c r="T460" s="142"/>
      <c r="U460" s="141"/>
      <c r="V460" s="141"/>
      <c r="W460" s="141"/>
      <c r="X460" s="141"/>
      <c r="Y460" s="141"/>
      <c r="Z460" s="141"/>
      <c r="AA460" s="141"/>
      <c r="AB460" s="142"/>
      <c r="AC460" s="142"/>
      <c r="AD460" s="143"/>
      <c r="AE460" s="144"/>
    </row>
    <row r="461" spans="3:31" ht="15.75" customHeight="1" x14ac:dyDescent="0.3">
      <c r="C461" s="133"/>
      <c r="D461" s="77"/>
      <c r="E461" s="133"/>
      <c r="O461" s="162"/>
      <c r="T461" s="142"/>
      <c r="U461" s="141"/>
      <c r="V461" s="141"/>
      <c r="W461" s="141"/>
      <c r="X461" s="141"/>
      <c r="Y461" s="141"/>
      <c r="Z461" s="141"/>
      <c r="AA461" s="141"/>
      <c r="AB461" s="142"/>
      <c r="AC461" s="142"/>
      <c r="AD461" s="143"/>
      <c r="AE461" s="144"/>
    </row>
    <row r="462" spans="3:31" ht="15.75" customHeight="1" x14ac:dyDescent="0.3">
      <c r="C462" s="133"/>
      <c r="D462" s="77"/>
      <c r="E462" s="133"/>
      <c r="O462" s="162"/>
      <c r="T462" s="142"/>
      <c r="U462" s="141"/>
      <c r="V462" s="141"/>
      <c r="W462" s="141"/>
      <c r="X462" s="141"/>
      <c r="Y462" s="141"/>
      <c r="Z462" s="141"/>
      <c r="AA462" s="141"/>
      <c r="AB462" s="142"/>
      <c r="AC462" s="142"/>
      <c r="AD462" s="143"/>
      <c r="AE462" s="144"/>
    </row>
    <row r="463" spans="3:31" ht="15.75" customHeight="1" x14ac:dyDescent="0.3">
      <c r="C463" s="133"/>
      <c r="D463" s="77"/>
      <c r="E463" s="133"/>
      <c r="O463" s="162"/>
      <c r="T463" s="142"/>
      <c r="U463" s="141"/>
      <c r="V463" s="141"/>
      <c r="W463" s="141"/>
      <c r="X463" s="141"/>
      <c r="Y463" s="141"/>
      <c r="Z463" s="141"/>
      <c r="AA463" s="141"/>
      <c r="AB463" s="142"/>
      <c r="AC463" s="142"/>
      <c r="AD463" s="143"/>
      <c r="AE463" s="144"/>
    </row>
    <row r="464" spans="3:31" ht="15.75" customHeight="1" x14ac:dyDescent="0.3">
      <c r="C464" s="133"/>
      <c r="D464" s="77"/>
      <c r="E464" s="133"/>
      <c r="O464" s="162"/>
      <c r="T464" s="142"/>
      <c r="U464" s="141"/>
      <c r="V464" s="141"/>
      <c r="W464" s="141"/>
      <c r="X464" s="141"/>
      <c r="Y464" s="141"/>
      <c r="Z464" s="141"/>
      <c r="AA464" s="141"/>
      <c r="AB464" s="142"/>
      <c r="AC464" s="142"/>
      <c r="AD464" s="143"/>
      <c r="AE464" s="144"/>
    </row>
    <row r="465" spans="3:31" ht="15.75" customHeight="1" x14ac:dyDescent="0.3">
      <c r="C465" s="133"/>
      <c r="D465" s="77"/>
      <c r="E465" s="133"/>
      <c r="O465" s="162"/>
      <c r="T465" s="142"/>
      <c r="U465" s="141"/>
      <c r="V465" s="141"/>
      <c r="W465" s="141"/>
      <c r="X465" s="141"/>
      <c r="Y465" s="141"/>
      <c r="Z465" s="141"/>
      <c r="AA465" s="141"/>
      <c r="AB465" s="142"/>
      <c r="AC465" s="142"/>
      <c r="AD465" s="143"/>
      <c r="AE465" s="144"/>
    </row>
    <row r="466" spans="3:31" ht="15.75" customHeight="1" x14ac:dyDescent="0.3">
      <c r="C466" s="133"/>
      <c r="D466" s="77"/>
      <c r="E466" s="133"/>
      <c r="O466" s="162"/>
      <c r="T466" s="142"/>
      <c r="U466" s="141"/>
      <c r="V466" s="141"/>
      <c r="W466" s="141"/>
      <c r="X466" s="141"/>
      <c r="Y466" s="141"/>
      <c r="Z466" s="141"/>
      <c r="AA466" s="141"/>
      <c r="AB466" s="142"/>
      <c r="AC466" s="142"/>
      <c r="AD466" s="143"/>
      <c r="AE466" s="144"/>
    </row>
    <row r="467" spans="3:31" ht="15.75" customHeight="1" x14ac:dyDescent="0.3">
      <c r="C467" s="133"/>
      <c r="D467" s="77"/>
      <c r="E467" s="133"/>
      <c r="O467" s="162"/>
      <c r="T467" s="142"/>
      <c r="U467" s="141"/>
      <c r="V467" s="141"/>
      <c r="W467" s="141"/>
      <c r="X467" s="141"/>
      <c r="Y467" s="141"/>
      <c r="Z467" s="141"/>
      <c r="AA467" s="141"/>
      <c r="AB467" s="142"/>
      <c r="AC467" s="142"/>
      <c r="AD467" s="143"/>
      <c r="AE467" s="144"/>
    </row>
    <row r="468" spans="3:31" ht="15.75" customHeight="1" x14ac:dyDescent="0.3">
      <c r="C468" s="133"/>
      <c r="D468" s="77"/>
      <c r="E468" s="133"/>
      <c r="O468" s="162"/>
      <c r="T468" s="142"/>
      <c r="U468" s="141"/>
      <c r="V468" s="141"/>
      <c r="W468" s="141"/>
      <c r="X468" s="141"/>
      <c r="Y468" s="141"/>
      <c r="Z468" s="141"/>
      <c r="AA468" s="141"/>
      <c r="AB468" s="142"/>
      <c r="AC468" s="142"/>
      <c r="AD468" s="143"/>
      <c r="AE468" s="144"/>
    </row>
    <row r="469" spans="3:31" ht="15.75" customHeight="1" x14ac:dyDescent="0.3">
      <c r="C469" s="133"/>
      <c r="D469" s="77"/>
      <c r="E469" s="133"/>
      <c r="O469" s="162"/>
      <c r="T469" s="142"/>
      <c r="U469" s="141"/>
      <c r="V469" s="141"/>
      <c r="W469" s="141"/>
      <c r="X469" s="141"/>
      <c r="Y469" s="141"/>
      <c r="Z469" s="141"/>
      <c r="AA469" s="141"/>
      <c r="AB469" s="142"/>
      <c r="AC469" s="142"/>
      <c r="AD469" s="143"/>
      <c r="AE469" s="144"/>
    </row>
    <row r="470" spans="3:31" ht="15.75" customHeight="1" x14ac:dyDescent="0.3">
      <c r="C470" s="133"/>
      <c r="D470" s="77"/>
      <c r="E470" s="133"/>
      <c r="O470" s="162"/>
      <c r="T470" s="142"/>
      <c r="U470" s="141"/>
      <c r="V470" s="141"/>
      <c r="W470" s="141"/>
      <c r="X470" s="141"/>
      <c r="Y470" s="141"/>
      <c r="Z470" s="141"/>
      <c r="AA470" s="141"/>
      <c r="AB470" s="142"/>
      <c r="AC470" s="142"/>
      <c r="AD470" s="143"/>
      <c r="AE470" s="144"/>
    </row>
    <row r="471" spans="3:31" ht="15.75" customHeight="1" x14ac:dyDescent="0.3">
      <c r="C471" s="133"/>
      <c r="D471" s="77"/>
      <c r="E471" s="133"/>
      <c r="O471" s="162"/>
      <c r="T471" s="142"/>
      <c r="U471" s="141"/>
      <c r="V471" s="141"/>
      <c r="W471" s="141"/>
      <c r="X471" s="141"/>
      <c r="Y471" s="141"/>
      <c r="Z471" s="141"/>
      <c r="AA471" s="141"/>
      <c r="AB471" s="142"/>
      <c r="AC471" s="142"/>
      <c r="AD471" s="143"/>
      <c r="AE471" s="144"/>
    </row>
    <row r="472" spans="3:31" ht="15.75" customHeight="1" x14ac:dyDescent="0.3">
      <c r="C472" s="133"/>
      <c r="D472" s="77"/>
      <c r="E472" s="133"/>
      <c r="O472" s="162"/>
      <c r="T472" s="142"/>
      <c r="U472" s="141"/>
      <c r="V472" s="141"/>
      <c r="W472" s="141"/>
      <c r="X472" s="141"/>
      <c r="Y472" s="141"/>
      <c r="Z472" s="141"/>
      <c r="AA472" s="141"/>
      <c r="AB472" s="142"/>
      <c r="AC472" s="142"/>
      <c r="AD472" s="143"/>
      <c r="AE472" s="144"/>
    </row>
    <row r="473" spans="3:31" ht="15.75" customHeight="1" x14ac:dyDescent="0.3">
      <c r="C473" s="133"/>
      <c r="D473" s="77"/>
      <c r="E473" s="133"/>
      <c r="O473" s="162"/>
      <c r="T473" s="142"/>
      <c r="U473" s="141"/>
      <c r="V473" s="141"/>
      <c r="W473" s="141"/>
      <c r="X473" s="141"/>
      <c r="Y473" s="141"/>
      <c r="Z473" s="141"/>
      <c r="AA473" s="141"/>
      <c r="AB473" s="142"/>
      <c r="AC473" s="142"/>
      <c r="AD473" s="143"/>
      <c r="AE473" s="144"/>
    </row>
    <row r="474" spans="3:31" ht="15.75" customHeight="1" x14ac:dyDescent="0.3">
      <c r="C474" s="133"/>
      <c r="D474" s="77"/>
      <c r="E474" s="133"/>
      <c r="O474" s="162"/>
      <c r="T474" s="142"/>
      <c r="U474" s="141"/>
      <c r="V474" s="141"/>
      <c r="W474" s="141"/>
      <c r="X474" s="141"/>
      <c r="Y474" s="141"/>
      <c r="Z474" s="141"/>
      <c r="AA474" s="141"/>
      <c r="AB474" s="142"/>
      <c r="AC474" s="142"/>
      <c r="AD474" s="143"/>
      <c r="AE474" s="144"/>
    </row>
    <row r="475" spans="3:31" ht="15.75" customHeight="1" x14ac:dyDescent="0.3">
      <c r="C475" s="133"/>
      <c r="D475" s="77"/>
      <c r="E475" s="133"/>
      <c r="O475" s="162"/>
      <c r="T475" s="142"/>
      <c r="U475" s="141"/>
      <c r="V475" s="141"/>
      <c r="W475" s="141"/>
      <c r="X475" s="141"/>
      <c r="Y475" s="141"/>
      <c r="Z475" s="141"/>
      <c r="AA475" s="141"/>
      <c r="AB475" s="142"/>
      <c r="AC475" s="142"/>
      <c r="AD475" s="143"/>
      <c r="AE475" s="144"/>
    </row>
    <row r="476" spans="3:31" ht="15.75" customHeight="1" x14ac:dyDescent="0.3">
      <c r="C476" s="133"/>
      <c r="D476" s="77"/>
      <c r="E476" s="133"/>
      <c r="O476" s="162"/>
      <c r="T476" s="142"/>
      <c r="U476" s="141"/>
      <c r="V476" s="141"/>
      <c r="W476" s="141"/>
      <c r="X476" s="141"/>
      <c r="Y476" s="141"/>
      <c r="Z476" s="141"/>
      <c r="AA476" s="141"/>
      <c r="AB476" s="142"/>
      <c r="AC476" s="142"/>
      <c r="AD476" s="143"/>
      <c r="AE476" s="144"/>
    </row>
    <row r="477" spans="3:31" ht="15.75" customHeight="1" x14ac:dyDescent="0.3">
      <c r="C477" s="133"/>
      <c r="D477" s="77"/>
      <c r="E477" s="133"/>
      <c r="O477" s="162"/>
      <c r="T477" s="142"/>
      <c r="U477" s="141"/>
      <c r="V477" s="141"/>
      <c r="W477" s="141"/>
      <c r="X477" s="141"/>
      <c r="Y477" s="141"/>
      <c r="Z477" s="141"/>
      <c r="AA477" s="141"/>
      <c r="AB477" s="142"/>
      <c r="AC477" s="142"/>
      <c r="AD477" s="143"/>
      <c r="AE477" s="144"/>
    </row>
    <row r="478" spans="3:31" ht="15.75" customHeight="1" x14ac:dyDescent="0.3">
      <c r="C478" s="133"/>
      <c r="D478" s="77"/>
      <c r="E478" s="133"/>
      <c r="O478" s="162"/>
      <c r="T478" s="142"/>
      <c r="U478" s="141"/>
      <c r="V478" s="141"/>
      <c r="W478" s="141"/>
      <c r="X478" s="141"/>
      <c r="Y478" s="141"/>
      <c r="Z478" s="141"/>
      <c r="AA478" s="141"/>
      <c r="AB478" s="142"/>
      <c r="AC478" s="142"/>
      <c r="AD478" s="143"/>
      <c r="AE478" s="144"/>
    </row>
    <row r="479" spans="3:31" ht="15.75" customHeight="1" x14ac:dyDescent="0.3">
      <c r="C479" s="133"/>
      <c r="D479" s="77"/>
      <c r="E479" s="133"/>
      <c r="O479" s="162"/>
      <c r="T479" s="142"/>
      <c r="U479" s="141"/>
      <c r="V479" s="141"/>
      <c r="W479" s="141"/>
      <c r="X479" s="141"/>
      <c r="Y479" s="141"/>
      <c r="Z479" s="141"/>
      <c r="AA479" s="141"/>
      <c r="AB479" s="142"/>
      <c r="AC479" s="142"/>
      <c r="AD479" s="143"/>
      <c r="AE479" s="144"/>
    </row>
    <row r="480" spans="3:31" ht="15.75" customHeight="1" x14ac:dyDescent="0.3">
      <c r="C480" s="133"/>
      <c r="D480" s="77"/>
      <c r="E480" s="133"/>
      <c r="O480" s="162"/>
      <c r="T480" s="142"/>
      <c r="U480" s="141"/>
      <c r="V480" s="141"/>
      <c r="W480" s="141"/>
      <c r="X480" s="141"/>
      <c r="Y480" s="141"/>
      <c r="Z480" s="141"/>
      <c r="AA480" s="141"/>
      <c r="AB480" s="142"/>
      <c r="AC480" s="142"/>
      <c r="AD480" s="143"/>
      <c r="AE480" s="144"/>
    </row>
    <row r="481" spans="3:31" ht="15.75" customHeight="1" x14ac:dyDescent="0.3">
      <c r="C481" s="133"/>
      <c r="D481" s="77"/>
      <c r="E481" s="133"/>
      <c r="O481" s="162"/>
      <c r="T481" s="142"/>
      <c r="U481" s="141"/>
      <c r="V481" s="141"/>
      <c r="W481" s="141"/>
      <c r="X481" s="141"/>
      <c r="Y481" s="141"/>
      <c r="Z481" s="141"/>
      <c r="AA481" s="141"/>
      <c r="AB481" s="142"/>
      <c r="AC481" s="142"/>
      <c r="AD481" s="143"/>
      <c r="AE481" s="144"/>
    </row>
    <row r="482" spans="3:31" ht="15.75" customHeight="1" x14ac:dyDescent="0.3">
      <c r="C482" s="133"/>
      <c r="D482" s="77"/>
      <c r="E482" s="133"/>
      <c r="O482" s="162"/>
      <c r="T482" s="142"/>
      <c r="U482" s="141"/>
      <c r="V482" s="141"/>
      <c r="W482" s="141"/>
      <c r="X482" s="141"/>
      <c r="Y482" s="141"/>
      <c r="Z482" s="141"/>
      <c r="AA482" s="141"/>
      <c r="AB482" s="142"/>
      <c r="AC482" s="142"/>
      <c r="AD482" s="143"/>
      <c r="AE482" s="144"/>
    </row>
    <row r="483" spans="3:31" ht="15.75" customHeight="1" x14ac:dyDescent="0.3">
      <c r="C483" s="133"/>
      <c r="D483" s="77"/>
      <c r="E483" s="133"/>
      <c r="O483" s="162"/>
      <c r="T483" s="142"/>
      <c r="U483" s="141"/>
      <c r="V483" s="141"/>
      <c r="W483" s="141"/>
      <c r="X483" s="141"/>
      <c r="Y483" s="141"/>
      <c r="Z483" s="141"/>
      <c r="AA483" s="141"/>
      <c r="AB483" s="142"/>
      <c r="AC483" s="142"/>
      <c r="AD483" s="143"/>
      <c r="AE483" s="144"/>
    </row>
    <row r="484" spans="3:31" ht="15.75" customHeight="1" x14ac:dyDescent="0.3">
      <c r="C484" s="133"/>
      <c r="D484" s="77"/>
      <c r="E484" s="133"/>
      <c r="O484" s="162"/>
      <c r="T484" s="142"/>
      <c r="U484" s="141"/>
      <c r="V484" s="141"/>
      <c r="W484" s="141"/>
      <c r="X484" s="141"/>
      <c r="Y484" s="141"/>
      <c r="Z484" s="141"/>
      <c r="AA484" s="141"/>
      <c r="AB484" s="142"/>
      <c r="AC484" s="142"/>
      <c r="AD484" s="143"/>
      <c r="AE484" s="144"/>
    </row>
    <row r="485" spans="3:31" ht="15.75" customHeight="1" x14ac:dyDescent="0.3">
      <c r="C485" s="133"/>
      <c r="D485" s="77"/>
      <c r="E485" s="133"/>
      <c r="O485" s="162"/>
      <c r="T485" s="142"/>
      <c r="U485" s="141"/>
      <c r="V485" s="141"/>
      <c r="W485" s="141"/>
      <c r="X485" s="141"/>
      <c r="Y485" s="141"/>
      <c r="Z485" s="141"/>
      <c r="AA485" s="141"/>
      <c r="AB485" s="142"/>
      <c r="AC485" s="142"/>
      <c r="AD485" s="143"/>
      <c r="AE485" s="144"/>
    </row>
    <row r="486" spans="3:31" ht="15.75" customHeight="1" x14ac:dyDescent="0.3">
      <c r="C486" s="133"/>
      <c r="D486" s="77"/>
      <c r="E486" s="133"/>
      <c r="O486" s="162"/>
      <c r="T486" s="142"/>
      <c r="U486" s="141"/>
      <c r="V486" s="141"/>
      <c r="W486" s="141"/>
      <c r="X486" s="141"/>
      <c r="Y486" s="141"/>
      <c r="Z486" s="141"/>
      <c r="AA486" s="141"/>
      <c r="AB486" s="142"/>
      <c r="AC486" s="142"/>
      <c r="AD486" s="143"/>
      <c r="AE486" s="144"/>
    </row>
    <row r="487" spans="3:31" ht="15.75" customHeight="1" x14ac:dyDescent="0.3">
      <c r="C487" s="133"/>
      <c r="D487" s="77"/>
      <c r="E487" s="133"/>
      <c r="O487" s="162"/>
      <c r="T487" s="142"/>
      <c r="U487" s="141"/>
      <c r="V487" s="141"/>
      <c r="W487" s="141"/>
      <c r="X487" s="141"/>
      <c r="Y487" s="141"/>
      <c r="Z487" s="141"/>
      <c r="AA487" s="141"/>
      <c r="AB487" s="142"/>
      <c r="AC487" s="142"/>
      <c r="AD487" s="143"/>
      <c r="AE487" s="144"/>
    </row>
    <row r="488" spans="3:31" ht="15.75" customHeight="1" x14ac:dyDescent="0.3">
      <c r="C488" s="133"/>
      <c r="D488" s="77"/>
      <c r="E488" s="133"/>
      <c r="O488" s="162"/>
      <c r="T488" s="142"/>
      <c r="U488" s="141"/>
      <c r="V488" s="141"/>
      <c r="W488" s="141"/>
      <c r="X488" s="141"/>
      <c r="Y488" s="141"/>
      <c r="Z488" s="141"/>
      <c r="AA488" s="141"/>
      <c r="AB488" s="142"/>
      <c r="AC488" s="142"/>
      <c r="AD488" s="143"/>
      <c r="AE488" s="144"/>
    </row>
    <row r="489" spans="3:31" ht="15.75" customHeight="1" x14ac:dyDescent="0.3">
      <c r="C489" s="133"/>
      <c r="D489" s="77"/>
      <c r="E489" s="133"/>
      <c r="O489" s="162"/>
      <c r="T489" s="142"/>
      <c r="U489" s="141"/>
      <c r="V489" s="141"/>
      <c r="W489" s="141"/>
      <c r="X489" s="141"/>
      <c r="Y489" s="141"/>
      <c r="Z489" s="141"/>
      <c r="AA489" s="141"/>
      <c r="AB489" s="142"/>
      <c r="AC489" s="142"/>
      <c r="AD489" s="143"/>
      <c r="AE489" s="144"/>
    </row>
    <row r="490" spans="3:31" ht="15.75" customHeight="1" x14ac:dyDescent="0.3">
      <c r="C490" s="133"/>
      <c r="D490" s="77"/>
      <c r="E490" s="133"/>
      <c r="O490" s="162"/>
      <c r="T490" s="142"/>
      <c r="U490" s="141"/>
      <c r="V490" s="141"/>
      <c r="W490" s="141"/>
      <c r="X490" s="141"/>
      <c r="Y490" s="141"/>
      <c r="Z490" s="141"/>
      <c r="AA490" s="141"/>
      <c r="AB490" s="142"/>
      <c r="AC490" s="142"/>
      <c r="AD490" s="143"/>
      <c r="AE490" s="144"/>
    </row>
    <row r="491" spans="3:31" ht="15.75" customHeight="1" x14ac:dyDescent="0.3">
      <c r="C491" s="133"/>
      <c r="D491" s="77"/>
      <c r="E491" s="133"/>
      <c r="O491" s="162"/>
      <c r="T491" s="142"/>
      <c r="U491" s="141"/>
      <c r="V491" s="141"/>
      <c r="W491" s="141"/>
      <c r="X491" s="141"/>
      <c r="Y491" s="141"/>
      <c r="Z491" s="141"/>
      <c r="AA491" s="141"/>
      <c r="AB491" s="142"/>
      <c r="AC491" s="142"/>
      <c r="AD491" s="143"/>
      <c r="AE491" s="144"/>
    </row>
    <row r="492" spans="3:31" ht="15.75" customHeight="1" x14ac:dyDescent="0.3">
      <c r="C492" s="133"/>
      <c r="D492" s="77"/>
      <c r="E492" s="133"/>
      <c r="O492" s="162"/>
      <c r="T492" s="142"/>
      <c r="U492" s="141"/>
      <c r="V492" s="141"/>
      <c r="W492" s="141"/>
      <c r="X492" s="141"/>
      <c r="Y492" s="141"/>
      <c r="Z492" s="141"/>
      <c r="AA492" s="141"/>
      <c r="AB492" s="142"/>
      <c r="AC492" s="142"/>
      <c r="AD492" s="143"/>
      <c r="AE492" s="144"/>
    </row>
    <row r="493" spans="3:31" ht="15.75" customHeight="1" x14ac:dyDescent="0.3">
      <c r="C493" s="133"/>
      <c r="D493" s="77"/>
      <c r="E493" s="133"/>
      <c r="O493" s="162"/>
      <c r="T493" s="142"/>
      <c r="U493" s="141"/>
      <c r="V493" s="141"/>
      <c r="W493" s="141"/>
      <c r="X493" s="141"/>
      <c r="Y493" s="141"/>
      <c r="Z493" s="141"/>
      <c r="AA493" s="141"/>
      <c r="AB493" s="142"/>
      <c r="AC493" s="142"/>
      <c r="AD493" s="143"/>
      <c r="AE493" s="144"/>
    </row>
    <row r="494" spans="3:31" ht="15.75" customHeight="1" x14ac:dyDescent="0.3">
      <c r="C494" s="133"/>
      <c r="D494" s="77"/>
      <c r="E494" s="133"/>
      <c r="O494" s="162"/>
      <c r="T494" s="142"/>
      <c r="U494" s="141"/>
      <c r="V494" s="141"/>
      <c r="W494" s="141"/>
      <c r="X494" s="141"/>
      <c r="Y494" s="141"/>
      <c r="Z494" s="141"/>
      <c r="AA494" s="141"/>
      <c r="AB494" s="142"/>
      <c r="AC494" s="142"/>
      <c r="AD494" s="143"/>
      <c r="AE494" s="144"/>
    </row>
    <row r="495" spans="3:31" ht="15.75" customHeight="1" x14ac:dyDescent="0.3">
      <c r="C495" s="133"/>
      <c r="D495" s="77"/>
      <c r="E495" s="133"/>
      <c r="O495" s="162"/>
      <c r="T495" s="142"/>
      <c r="U495" s="141"/>
      <c r="V495" s="141"/>
      <c r="W495" s="141"/>
      <c r="X495" s="141"/>
      <c r="Y495" s="141"/>
      <c r="Z495" s="141"/>
      <c r="AA495" s="141"/>
      <c r="AB495" s="142"/>
      <c r="AC495" s="142"/>
      <c r="AD495" s="143"/>
      <c r="AE495" s="144"/>
    </row>
    <row r="496" spans="3:31" ht="15.75" customHeight="1" x14ac:dyDescent="0.3">
      <c r="C496" s="133"/>
      <c r="D496" s="77"/>
      <c r="E496" s="133"/>
      <c r="O496" s="162"/>
      <c r="T496" s="142"/>
      <c r="U496" s="141"/>
      <c r="V496" s="141"/>
      <c r="W496" s="141"/>
      <c r="X496" s="141"/>
      <c r="Y496" s="141"/>
      <c r="Z496" s="141"/>
      <c r="AA496" s="141"/>
      <c r="AB496" s="142"/>
      <c r="AC496" s="142"/>
      <c r="AD496" s="143"/>
      <c r="AE496" s="144"/>
    </row>
    <row r="497" spans="3:31" ht="15.75" customHeight="1" x14ac:dyDescent="0.3">
      <c r="C497" s="133"/>
      <c r="D497" s="77"/>
      <c r="E497" s="133"/>
      <c r="O497" s="162"/>
      <c r="T497" s="142"/>
      <c r="U497" s="141"/>
      <c r="V497" s="141"/>
      <c r="W497" s="141"/>
      <c r="X497" s="141"/>
      <c r="Y497" s="141"/>
      <c r="Z497" s="141"/>
      <c r="AA497" s="141"/>
      <c r="AB497" s="142"/>
      <c r="AC497" s="142"/>
      <c r="AD497" s="143"/>
      <c r="AE497" s="144"/>
    </row>
    <row r="498" spans="3:31" ht="15.75" customHeight="1" x14ac:dyDescent="0.3">
      <c r="C498" s="133"/>
      <c r="D498" s="77"/>
      <c r="E498" s="133"/>
      <c r="O498" s="162"/>
      <c r="T498" s="142"/>
      <c r="U498" s="141"/>
      <c r="V498" s="141"/>
      <c r="W498" s="141"/>
      <c r="X498" s="141"/>
      <c r="Y498" s="141"/>
      <c r="Z498" s="141"/>
      <c r="AA498" s="141"/>
      <c r="AB498" s="142"/>
      <c r="AC498" s="142"/>
      <c r="AD498" s="143"/>
      <c r="AE498" s="144"/>
    </row>
    <row r="499" spans="3:31" ht="15.75" customHeight="1" x14ac:dyDescent="0.3">
      <c r="C499" s="133"/>
      <c r="D499" s="77"/>
      <c r="E499" s="133"/>
      <c r="O499" s="162"/>
      <c r="T499" s="142"/>
      <c r="U499" s="141"/>
      <c r="V499" s="141"/>
      <c r="W499" s="141"/>
      <c r="X499" s="141"/>
      <c r="Y499" s="141"/>
      <c r="Z499" s="141"/>
      <c r="AA499" s="141"/>
      <c r="AB499" s="142"/>
      <c r="AC499" s="142"/>
      <c r="AD499" s="143"/>
      <c r="AE499" s="144"/>
    </row>
    <row r="500" spans="3:31" ht="15.75" customHeight="1" x14ac:dyDescent="0.3">
      <c r="C500" s="133"/>
      <c r="D500" s="77"/>
      <c r="E500" s="133"/>
      <c r="O500" s="162"/>
      <c r="T500" s="142"/>
      <c r="U500" s="141"/>
      <c r="V500" s="141"/>
      <c r="W500" s="141"/>
      <c r="X500" s="141"/>
      <c r="Y500" s="141"/>
      <c r="Z500" s="141"/>
      <c r="AA500" s="141"/>
      <c r="AB500" s="142"/>
      <c r="AC500" s="142"/>
      <c r="AD500" s="143"/>
      <c r="AE500" s="144"/>
    </row>
    <row r="501" spans="3:31" ht="15.75" customHeight="1" x14ac:dyDescent="0.3">
      <c r="C501" s="133"/>
      <c r="D501" s="77"/>
      <c r="E501" s="133"/>
      <c r="O501" s="162"/>
      <c r="T501" s="142"/>
      <c r="U501" s="141"/>
      <c r="V501" s="141"/>
      <c r="W501" s="141"/>
      <c r="X501" s="141"/>
      <c r="Y501" s="141"/>
      <c r="Z501" s="141"/>
      <c r="AA501" s="141"/>
      <c r="AB501" s="142"/>
      <c r="AC501" s="142"/>
      <c r="AD501" s="143"/>
      <c r="AE501" s="144"/>
    </row>
    <row r="502" spans="3:31" ht="15.75" customHeight="1" x14ac:dyDescent="0.3">
      <c r="C502" s="133"/>
      <c r="D502" s="77"/>
      <c r="E502" s="133"/>
      <c r="O502" s="162"/>
      <c r="T502" s="142"/>
      <c r="U502" s="141"/>
      <c r="V502" s="141"/>
      <c r="W502" s="141"/>
      <c r="X502" s="141"/>
      <c r="Y502" s="141"/>
      <c r="Z502" s="141"/>
      <c r="AA502" s="141"/>
      <c r="AB502" s="142"/>
      <c r="AC502" s="142"/>
      <c r="AD502" s="143"/>
      <c r="AE502" s="144"/>
    </row>
    <row r="503" spans="3:31" ht="15.75" customHeight="1" x14ac:dyDescent="0.3">
      <c r="C503" s="133"/>
      <c r="D503" s="77"/>
      <c r="E503" s="133"/>
      <c r="O503" s="162"/>
      <c r="T503" s="142"/>
      <c r="U503" s="141"/>
      <c r="V503" s="141"/>
      <c r="W503" s="141"/>
      <c r="X503" s="141"/>
      <c r="Y503" s="141"/>
      <c r="Z503" s="141"/>
      <c r="AA503" s="141"/>
      <c r="AB503" s="142"/>
      <c r="AC503" s="142"/>
      <c r="AD503" s="143"/>
      <c r="AE503" s="144"/>
    </row>
    <row r="504" spans="3:31" ht="15.75" customHeight="1" x14ac:dyDescent="0.3">
      <c r="C504" s="133"/>
      <c r="D504" s="77"/>
      <c r="E504" s="133"/>
      <c r="O504" s="162"/>
      <c r="T504" s="142"/>
      <c r="U504" s="141"/>
      <c r="V504" s="141"/>
      <c r="W504" s="141"/>
      <c r="X504" s="141"/>
      <c r="Y504" s="141"/>
      <c r="Z504" s="141"/>
      <c r="AA504" s="141"/>
      <c r="AB504" s="142"/>
      <c r="AC504" s="142"/>
      <c r="AD504" s="143"/>
      <c r="AE504" s="144"/>
    </row>
    <row r="505" spans="3:31" ht="15.75" customHeight="1" x14ac:dyDescent="0.3">
      <c r="C505" s="133"/>
      <c r="D505" s="77"/>
      <c r="E505" s="133"/>
      <c r="O505" s="162"/>
      <c r="T505" s="142"/>
      <c r="U505" s="141"/>
      <c r="V505" s="141"/>
      <c r="W505" s="141"/>
      <c r="X505" s="141"/>
      <c r="Y505" s="141"/>
      <c r="Z505" s="141"/>
      <c r="AA505" s="141"/>
      <c r="AB505" s="142"/>
      <c r="AC505" s="142"/>
      <c r="AD505" s="143"/>
      <c r="AE505" s="144"/>
    </row>
    <row r="506" spans="3:31" ht="15.75" customHeight="1" x14ac:dyDescent="0.3">
      <c r="C506" s="133"/>
      <c r="D506" s="77"/>
      <c r="E506" s="133"/>
      <c r="O506" s="162"/>
      <c r="T506" s="142"/>
      <c r="U506" s="141"/>
      <c r="V506" s="141"/>
      <c r="W506" s="141"/>
      <c r="X506" s="141"/>
      <c r="Y506" s="141"/>
      <c r="Z506" s="141"/>
      <c r="AA506" s="141"/>
      <c r="AB506" s="142"/>
      <c r="AC506" s="142"/>
      <c r="AD506" s="143"/>
      <c r="AE506" s="144"/>
    </row>
    <row r="507" spans="3:31" ht="15.75" customHeight="1" x14ac:dyDescent="0.3">
      <c r="C507" s="133"/>
      <c r="D507" s="77"/>
      <c r="E507" s="133"/>
      <c r="O507" s="162"/>
      <c r="T507" s="142"/>
      <c r="U507" s="141"/>
      <c r="V507" s="141"/>
      <c r="W507" s="141"/>
      <c r="X507" s="141"/>
      <c r="Y507" s="141"/>
      <c r="Z507" s="141"/>
      <c r="AA507" s="141"/>
      <c r="AB507" s="142"/>
      <c r="AC507" s="142"/>
      <c r="AD507" s="143"/>
      <c r="AE507" s="144"/>
    </row>
    <row r="508" spans="3:31" ht="15.75" customHeight="1" x14ac:dyDescent="0.3">
      <c r="C508" s="133"/>
      <c r="D508" s="77"/>
      <c r="E508" s="133"/>
      <c r="O508" s="162"/>
      <c r="T508" s="142"/>
      <c r="U508" s="141"/>
      <c r="V508" s="141"/>
      <c r="W508" s="141"/>
      <c r="X508" s="141"/>
      <c r="Y508" s="141"/>
      <c r="Z508" s="141"/>
      <c r="AA508" s="141"/>
      <c r="AB508" s="142"/>
      <c r="AC508" s="142"/>
      <c r="AD508" s="143"/>
      <c r="AE508" s="144"/>
    </row>
    <row r="509" spans="3:31" ht="15.75" customHeight="1" x14ac:dyDescent="0.3">
      <c r="C509" s="133"/>
      <c r="D509" s="77"/>
      <c r="E509" s="133"/>
      <c r="O509" s="162"/>
      <c r="T509" s="142"/>
      <c r="U509" s="141"/>
      <c r="V509" s="141"/>
      <c r="W509" s="141"/>
      <c r="X509" s="141"/>
      <c r="Y509" s="141"/>
      <c r="Z509" s="141"/>
      <c r="AA509" s="141"/>
      <c r="AB509" s="142"/>
      <c r="AC509" s="142"/>
      <c r="AD509" s="143"/>
      <c r="AE509" s="144"/>
    </row>
    <row r="510" spans="3:31" ht="15.75" customHeight="1" x14ac:dyDescent="0.3">
      <c r="C510" s="133"/>
      <c r="D510" s="77"/>
      <c r="E510" s="133"/>
      <c r="O510" s="162"/>
      <c r="T510" s="142"/>
      <c r="U510" s="141"/>
      <c r="V510" s="141"/>
      <c r="W510" s="141"/>
      <c r="X510" s="141"/>
      <c r="Y510" s="141"/>
      <c r="Z510" s="141"/>
      <c r="AA510" s="141"/>
      <c r="AB510" s="142"/>
      <c r="AC510" s="142"/>
      <c r="AD510" s="143"/>
      <c r="AE510" s="144"/>
    </row>
    <row r="511" spans="3:31" ht="15.75" customHeight="1" x14ac:dyDescent="0.3">
      <c r="C511" s="133"/>
      <c r="D511" s="77"/>
      <c r="E511" s="133"/>
      <c r="O511" s="162"/>
      <c r="T511" s="142"/>
      <c r="U511" s="141"/>
      <c r="V511" s="141"/>
      <c r="W511" s="141"/>
      <c r="X511" s="141"/>
      <c r="Y511" s="141"/>
      <c r="Z511" s="141"/>
      <c r="AA511" s="141"/>
      <c r="AB511" s="142"/>
      <c r="AC511" s="142"/>
      <c r="AD511" s="143"/>
      <c r="AE511" s="144"/>
    </row>
    <row r="512" spans="3:31" ht="15.75" customHeight="1" x14ac:dyDescent="0.3">
      <c r="C512" s="133"/>
      <c r="D512" s="77"/>
      <c r="E512" s="133"/>
      <c r="O512" s="162"/>
      <c r="T512" s="142"/>
      <c r="U512" s="141"/>
      <c r="V512" s="141"/>
      <c r="W512" s="141"/>
      <c r="X512" s="141"/>
      <c r="Y512" s="141"/>
      <c r="Z512" s="141"/>
      <c r="AA512" s="141"/>
      <c r="AB512" s="142"/>
      <c r="AC512" s="142"/>
      <c r="AD512" s="143"/>
      <c r="AE512" s="144"/>
    </row>
    <row r="513" spans="3:31" ht="15.75" customHeight="1" x14ac:dyDescent="0.3">
      <c r="C513" s="133"/>
      <c r="D513" s="77"/>
      <c r="E513" s="133"/>
      <c r="O513" s="162"/>
      <c r="T513" s="142"/>
      <c r="U513" s="141"/>
      <c r="V513" s="141"/>
      <c r="W513" s="141"/>
      <c r="X513" s="141"/>
      <c r="Y513" s="141"/>
      <c r="Z513" s="141"/>
      <c r="AA513" s="141"/>
      <c r="AB513" s="142"/>
      <c r="AC513" s="142"/>
      <c r="AD513" s="143"/>
      <c r="AE513" s="144"/>
    </row>
    <row r="514" spans="3:31" ht="15.75" customHeight="1" x14ac:dyDescent="0.3">
      <c r="C514" s="133"/>
      <c r="D514" s="77"/>
      <c r="E514" s="133"/>
      <c r="O514" s="162"/>
      <c r="T514" s="142"/>
      <c r="U514" s="141"/>
      <c r="V514" s="141"/>
      <c r="W514" s="141"/>
      <c r="X514" s="141"/>
      <c r="Y514" s="141"/>
      <c r="Z514" s="141"/>
      <c r="AA514" s="141"/>
      <c r="AB514" s="142"/>
      <c r="AC514" s="142"/>
      <c r="AD514" s="143"/>
      <c r="AE514" s="144"/>
    </row>
    <row r="515" spans="3:31" ht="15.75" customHeight="1" x14ac:dyDescent="0.3">
      <c r="C515" s="133"/>
      <c r="D515" s="77"/>
      <c r="E515" s="133"/>
      <c r="O515" s="162"/>
      <c r="T515" s="142"/>
      <c r="U515" s="141"/>
      <c r="V515" s="141"/>
      <c r="W515" s="141"/>
      <c r="X515" s="141"/>
      <c r="Y515" s="141"/>
      <c r="Z515" s="141"/>
      <c r="AA515" s="141"/>
      <c r="AB515" s="142"/>
      <c r="AC515" s="142"/>
      <c r="AD515" s="143"/>
      <c r="AE515" s="144"/>
    </row>
    <row r="516" spans="3:31" ht="15.75" customHeight="1" x14ac:dyDescent="0.3">
      <c r="C516" s="133"/>
      <c r="D516" s="77"/>
      <c r="E516" s="133"/>
      <c r="O516" s="162"/>
      <c r="T516" s="142"/>
      <c r="U516" s="141"/>
      <c r="V516" s="141"/>
      <c r="W516" s="141"/>
      <c r="X516" s="141"/>
      <c r="Y516" s="141"/>
      <c r="Z516" s="141"/>
      <c r="AA516" s="141"/>
      <c r="AB516" s="142"/>
      <c r="AC516" s="142"/>
      <c r="AD516" s="143"/>
      <c r="AE516" s="144"/>
    </row>
    <row r="517" spans="3:31" ht="15.75" customHeight="1" x14ac:dyDescent="0.3">
      <c r="C517" s="133"/>
      <c r="D517" s="77"/>
      <c r="E517" s="133"/>
      <c r="O517" s="162"/>
      <c r="T517" s="142"/>
      <c r="U517" s="141"/>
      <c r="V517" s="141"/>
      <c r="W517" s="141"/>
      <c r="X517" s="141"/>
      <c r="Y517" s="141"/>
      <c r="Z517" s="141"/>
      <c r="AA517" s="141"/>
      <c r="AB517" s="142"/>
      <c r="AC517" s="142"/>
      <c r="AD517" s="143"/>
      <c r="AE517" s="144"/>
    </row>
    <row r="518" spans="3:31" ht="15.75" customHeight="1" x14ac:dyDescent="0.3">
      <c r="C518" s="133"/>
      <c r="D518" s="77"/>
      <c r="E518" s="133"/>
      <c r="O518" s="162"/>
      <c r="T518" s="142"/>
      <c r="U518" s="141"/>
      <c r="V518" s="141"/>
      <c r="W518" s="141"/>
      <c r="X518" s="141"/>
      <c r="Y518" s="141"/>
      <c r="Z518" s="141"/>
      <c r="AA518" s="141"/>
      <c r="AB518" s="142"/>
      <c r="AC518" s="142"/>
      <c r="AD518" s="143"/>
      <c r="AE518" s="144"/>
    </row>
    <row r="519" spans="3:31" ht="15.75" customHeight="1" x14ac:dyDescent="0.3">
      <c r="C519" s="133"/>
      <c r="D519" s="77"/>
      <c r="E519" s="133"/>
      <c r="O519" s="162"/>
      <c r="T519" s="142"/>
      <c r="U519" s="141"/>
      <c r="V519" s="141"/>
      <c r="W519" s="141"/>
      <c r="X519" s="141"/>
      <c r="Y519" s="141"/>
      <c r="Z519" s="141"/>
      <c r="AA519" s="141"/>
      <c r="AB519" s="142"/>
      <c r="AC519" s="142"/>
      <c r="AD519" s="143"/>
      <c r="AE519" s="144"/>
    </row>
    <row r="520" spans="3:31" ht="15.75" customHeight="1" x14ac:dyDescent="0.3">
      <c r="C520" s="133"/>
      <c r="D520" s="77"/>
      <c r="E520" s="133"/>
      <c r="O520" s="162"/>
      <c r="T520" s="142"/>
      <c r="U520" s="141"/>
      <c r="V520" s="141"/>
      <c r="W520" s="141"/>
      <c r="X520" s="141"/>
      <c r="Y520" s="141"/>
      <c r="Z520" s="141"/>
      <c r="AA520" s="141"/>
      <c r="AB520" s="142"/>
      <c r="AC520" s="142"/>
      <c r="AD520" s="143"/>
      <c r="AE520" s="144"/>
    </row>
    <row r="521" spans="3:31" ht="15.75" customHeight="1" x14ac:dyDescent="0.3">
      <c r="C521" s="133"/>
      <c r="D521" s="77"/>
      <c r="E521" s="133"/>
      <c r="O521" s="162"/>
      <c r="T521" s="142"/>
      <c r="U521" s="141"/>
      <c r="V521" s="141"/>
      <c r="W521" s="141"/>
      <c r="X521" s="141"/>
      <c r="Y521" s="141"/>
      <c r="Z521" s="141"/>
      <c r="AA521" s="141"/>
      <c r="AB521" s="142"/>
      <c r="AC521" s="142"/>
      <c r="AD521" s="143"/>
      <c r="AE521" s="144"/>
    </row>
    <row r="522" spans="3:31" ht="15.75" customHeight="1" x14ac:dyDescent="0.3">
      <c r="C522" s="133"/>
      <c r="D522" s="77"/>
      <c r="E522" s="133"/>
      <c r="O522" s="162"/>
      <c r="T522" s="142"/>
      <c r="U522" s="141"/>
      <c r="V522" s="141"/>
      <c r="W522" s="141"/>
      <c r="X522" s="141"/>
      <c r="Y522" s="141"/>
      <c r="Z522" s="141"/>
      <c r="AA522" s="141"/>
      <c r="AB522" s="142"/>
      <c r="AC522" s="142"/>
      <c r="AD522" s="143"/>
      <c r="AE522" s="144"/>
    </row>
    <row r="523" spans="3:31" ht="15.75" customHeight="1" x14ac:dyDescent="0.3">
      <c r="C523" s="133"/>
      <c r="D523" s="77"/>
      <c r="E523" s="133"/>
      <c r="O523" s="162"/>
      <c r="T523" s="142"/>
      <c r="U523" s="141"/>
      <c r="V523" s="141"/>
      <c r="W523" s="141"/>
      <c r="X523" s="141"/>
      <c r="Y523" s="141"/>
      <c r="Z523" s="141"/>
      <c r="AA523" s="141"/>
      <c r="AB523" s="142"/>
      <c r="AC523" s="142"/>
      <c r="AD523" s="143"/>
      <c r="AE523" s="144"/>
    </row>
    <row r="524" spans="3:31" ht="15.75" customHeight="1" x14ac:dyDescent="0.3">
      <c r="C524" s="133"/>
      <c r="D524" s="77"/>
      <c r="E524" s="133"/>
      <c r="O524" s="162"/>
      <c r="T524" s="142"/>
      <c r="U524" s="141"/>
      <c r="V524" s="141"/>
      <c r="W524" s="141"/>
      <c r="X524" s="141"/>
      <c r="Y524" s="141"/>
      <c r="Z524" s="141"/>
      <c r="AA524" s="141"/>
      <c r="AB524" s="142"/>
      <c r="AC524" s="142"/>
      <c r="AD524" s="143"/>
      <c r="AE524" s="144"/>
    </row>
    <row r="525" spans="3:31" ht="15.75" customHeight="1" x14ac:dyDescent="0.3">
      <c r="C525" s="133"/>
      <c r="D525" s="77"/>
      <c r="E525" s="133"/>
      <c r="O525" s="162"/>
      <c r="T525" s="142"/>
      <c r="U525" s="141"/>
      <c r="V525" s="141"/>
      <c r="W525" s="141"/>
      <c r="X525" s="141"/>
      <c r="Y525" s="141"/>
      <c r="Z525" s="141"/>
      <c r="AA525" s="141"/>
      <c r="AB525" s="142"/>
      <c r="AC525" s="142"/>
      <c r="AD525" s="143"/>
      <c r="AE525" s="144"/>
    </row>
    <row r="526" spans="3:31" ht="15.75" customHeight="1" x14ac:dyDescent="0.3">
      <c r="C526" s="133"/>
      <c r="D526" s="77"/>
      <c r="E526" s="133"/>
      <c r="O526" s="162"/>
      <c r="T526" s="142"/>
      <c r="U526" s="141"/>
      <c r="V526" s="141"/>
      <c r="W526" s="141"/>
      <c r="X526" s="141"/>
      <c r="Y526" s="141"/>
      <c r="Z526" s="141"/>
      <c r="AA526" s="141"/>
      <c r="AB526" s="142"/>
      <c r="AC526" s="142"/>
      <c r="AD526" s="143"/>
      <c r="AE526" s="144"/>
    </row>
    <row r="527" spans="3:31" ht="15.75" customHeight="1" x14ac:dyDescent="0.3">
      <c r="C527" s="133"/>
      <c r="D527" s="77"/>
      <c r="E527" s="133"/>
      <c r="O527" s="162"/>
      <c r="T527" s="142"/>
      <c r="U527" s="141"/>
      <c r="V527" s="141"/>
      <c r="W527" s="141"/>
      <c r="X527" s="141"/>
      <c r="Y527" s="141"/>
      <c r="Z527" s="141"/>
      <c r="AA527" s="141"/>
      <c r="AB527" s="142"/>
      <c r="AC527" s="142"/>
      <c r="AD527" s="143"/>
      <c r="AE527" s="144"/>
    </row>
    <row r="528" spans="3:31" ht="15.75" customHeight="1" x14ac:dyDescent="0.3">
      <c r="C528" s="133"/>
      <c r="D528" s="77"/>
      <c r="E528" s="133"/>
      <c r="O528" s="162"/>
      <c r="T528" s="142"/>
      <c r="U528" s="141"/>
      <c r="V528" s="141"/>
      <c r="W528" s="141"/>
      <c r="X528" s="141"/>
      <c r="Y528" s="141"/>
      <c r="Z528" s="141"/>
      <c r="AA528" s="141"/>
      <c r="AB528" s="142"/>
      <c r="AC528" s="142"/>
      <c r="AD528" s="143"/>
      <c r="AE528" s="144"/>
    </row>
    <row r="529" spans="3:31" ht="15.75" customHeight="1" x14ac:dyDescent="0.3">
      <c r="C529" s="133"/>
      <c r="D529" s="77"/>
      <c r="E529" s="133"/>
      <c r="O529" s="162"/>
      <c r="T529" s="142"/>
      <c r="U529" s="141"/>
      <c r="V529" s="141"/>
      <c r="W529" s="141"/>
      <c r="X529" s="141"/>
      <c r="Y529" s="141"/>
      <c r="Z529" s="141"/>
      <c r="AA529" s="141"/>
      <c r="AB529" s="142"/>
      <c r="AC529" s="142"/>
      <c r="AD529" s="143"/>
      <c r="AE529" s="144"/>
    </row>
    <row r="530" spans="3:31" ht="15.75" customHeight="1" x14ac:dyDescent="0.3">
      <c r="C530" s="133"/>
      <c r="D530" s="77"/>
      <c r="E530" s="133"/>
      <c r="O530" s="162"/>
      <c r="T530" s="142"/>
      <c r="U530" s="141"/>
      <c r="V530" s="141"/>
      <c r="W530" s="141"/>
      <c r="X530" s="141"/>
      <c r="Y530" s="141"/>
      <c r="Z530" s="141"/>
      <c r="AA530" s="141"/>
      <c r="AB530" s="142"/>
      <c r="AC530" s="142"/>
      <c r="AD530" s="143"/>
      <c r="AE530" s="144"/>
    </row>
    <row r="531" spans="3:31" ht="15.75" customHeight="1" x14ac:dyDescent="0.3">
      <c r="C531" s="133"/>
      <c r="D531" s="77"/>
      <c r="E531" s="133"/>
      <c r="O531" s="162"/>
      <c r="T531" s="142"/>
      <c r="U531" s="141"/>
      <c r="V531" s="141"/>
      <c r="W531" s="141"/>
      <c r="X531" s="141"/>
      <c r="Y531" s="141"/>
      <c r="Z531" s="141"/>
      <c r="AA531" s="141"/>
      <c r="AB531" s="142"/>
      <c r="AC531" s="142"/>
      <c r="AD531" s="143"/>
      <c r="AE531" s="144"/>
    </row>
    <row r="532" spans="3:31" ht="15.75" customHeight="1" x14ac:dyDescent="0.3">
      <c r="C532" s="133"/>
      <c r="D532" s="77"/>
      <c r="E532" s="133"/>
      <c r="O532" s="162"/>
      <c r="T532" s="142"/>
      <c r="U532" s="141"/>
      <c r="V532" s="141"/>
      <c r="W532" s="141"/>
      <c r="X532" s="141"/>
      <c r="Y532" s="141"/>
      <c r="Z532" s="141"/>
      <c r="AA532" s="141"/>
      <c r="AB532" s="142"/>
      <c r="AC532" s="142"/>
      <c r="AD532" s="143"/>
      <c r="AE532" s="144"/>
    </row>
    <row r="533" spans="3:31" ht="15.75" customHeight="1" x14ac:dyDescent="0.3">
      <c r="C533" s="133"/>
      <c r="D533" s="77"/>
      <c r="E533" s="133"/>
      <c r="O533" s="162"/>
      <c r="T533" s="142"/>
      <c r="U533" s="141"/>
      <c r="V533" s="141"/>
      <c r="W533" s="141"/>
      <c r="X533" s="141"/>
      <c r="Y533" s="141"/>
      <c r="Z533" s="141"/>
      <c r="AA533" s="141"/>
      <c r="AB533" s="142"/>
      <c r="AC533" s="142"/>
      <c r="AD533" s="143"/>
      <c r="AE533" s="144"/>
    </row>
    <row r="534" spans="3:31" ht="15.75" customHeight="1" x14ac:dyDescent="0.3">
      <c r="C534" s="133"/>
      <c r="D534" s="77"/>
      <c r="E534" s="133"/>
      <c r="O534" s="162"/>
      <c r="T534" s="142"/>
      <c r="U534" s="141"/>
      <c r="V534" s="141"/>
      <c r="W534" s="141"/>
      <c r="X534" s="141"/>
      <c r="Y534" s="141"/>
      <c r="Z534" s="141"/>
      <c r="AA534" s="141"/>
      <c r="AB534" s="142"/>
      <c r="AC534" s="142"/>
      <c r="AD534" s="143"/>
      <c r="AE534" s="144"/>
    </row>
    <row r="535" spans="3:31" ht="15.75" customHeight="1" x14ac:dyDescent="0.3">
      <c r="C535" s="133"/>
      <c r="D535" s="77"/>
      <c r="E535" s="133"/>
      <c r="O535" s="162"/>
      <c r="T535" s="142"/>
      <c r="U535" s="141"/>
      <c r="V535" s="141"/>
      <c r="W535" s="141"/>
      <c r="X535" s="141"/>
      <c r="Y535" s="141"/>
      <c r="Z535" s="141"/>
      <c r="AA535" s="141"/>
      <c r="AB535" s="142"/>
      <c r="AC535" s="142"/>
      <c r="AD535" s="143"/>
      <c r="AE535" s="144"/>
    </row>
    <row r="536" spans="3:31" ht="15.75" customHeight="1" x14ac:dyDescent="0.3">
      <c r="C536" s="133"/>
      <c r="D536" s="77"/>
      <c r="E536" s="133"/>
      <c r="O536" s="162"/>
      <c r="T536" s="142"/>
      <c r="U536" s="141"/>
      <c r="V536" s="141"/>
      <c r="W536" s="141"/>
      <c r="X536" s="141"/>
      <c r="Y536" s="141"/>
      <c r="Z536" s="141"/>
      <c r="AA536" s="141"/>
      <c r="AB536" s="142"/>
      <c r="AC536" s="142"/>
      <c r="AD536" s="143"/>
      <c r="AE536" s="144"/>
    </row>
    <row r="537" spans="3:31" ht="15.75" customHeight="1" x14ac:dyDescent="0.3">
      <c r="C537" s="133"/>
      <c r="D537" s="77"/>
      <c r="E537" s="133"/>
      <c r="O537" s="162"/>
      <c r="T537" s="142"/>
      <c r="U537" s="141"/>
      <c r="V537" s="141"/>
      <c r="W537" s="141"/>
      <c r="X537" s="141"/>
      <c r="Y537" s="141"/>
      <c r="Z537" s="141"/>
      <c r="AA537" s="141"/>
      <c r="AB537" s="142"/>
      <c r="AC537" s="142"/>
      <c r="AD537" s="143"/>
      <c r="AE537" s="144"/>
    </row>
    <row r="538" spans="3:31" ht="15.75" customHeight="1" x14ac:dyDescent="0.3">
      <c r="C538" s="133"/>
      <c r="D538" s="77"/>
      <c r="E538" s="133"/>
      <c r="O538" s="162"/>
      <c r="T538" s="142"/>
      <c r="U538" s="141"/>
      <c r="V538" s="141"/>
      <c r="W538" s="141"/>
      <c r="X538" s="141"/>
      <c r="Y538" s="141"/>
      <c r="Z538" s="141"/>
      <c r="AA538" s="141"/>
      <c r="AB538" s="142"/>
      <c r="AC538" s="142"/>
      <c r="AD538" s="143"/>
      <c r="AE538" s="144"/>
    </row>
    <row r="539" spans="3:31" ht="15.75" customHeight="1" x14ac:dyDescent="0.3">
      <c r="C539" s="133"/>
      <c r="D539" s="77"/>
      <c r="E539" s="133"/>
      <c r="O539" s="162"/>
      <c r="T539" s="142"/>
      <c r="U539" s="141"/>
      <c r="V539" s="141"/>
      <c r="W539" s="141"/>
      <c r="X539" s="141"/>
      <c r="Y539" s="141"/>
      <c r="Z539" s="141"/>
      <c r="AA539" s="141"/>
      <c r="AB539" s="142"/>
      <c r="AC539" s="142"/>
      <c r="AD539" s="143"/>
      <c r="AE539" s="144"/>
    </row>
    <row r="540" spans="3:31" ht="15.75" customHeight="1" x14ac:dyDescent="0.3">
      <c r="C540" s="133"/>
      <c r="D540" s="77"/>
      <c r="E540" s="133"/>
      <c r="O540" s="162"/>
      <c r="T540" s="142"/>
      <c r="U540" s="141"/>
      <c r="V540" s="141"/>
      <c r="W540" s="141"/>
      <c r="X540" s="141"/>
      <c r="Y540" s="141"/>
      <c r="Z540" s="141"/>
      <c r="AA540" s="141"/>
      <c r="AB540" s="142"/>
      <c r="AC540" s="142"/>
      <c r="AD540" s="143"/>
      <c r="AE540" s="144"/>
    </row>
    <row r="541" spans="3:31" ht="15.75" customHeight="1" x14ac:dyDescent="0.3">
      <c r="C541" s="133"/>
      <c r="D541" s="77"/>
      <c r="E541" s="133"/>
      <c r="O541" s="162"/>
      <c r="T541" s="142"/>
      <c r="U541" s="141"/>
      <c r="V541" s="141"/>
      <c r="W541" s="141"/>
      <c r="X541" s="141"/>
      <c r="Y541" s="141"/>
      <c r="Z541" s="141"/>
      <c r="AA541" s="141"/>
      <c r="AB541" s="142"/>
      <c r="AC541" s="142"/>
      <c r="AD541" s="143"/>
      <c r="AE541" s="144"/>
    </row>
    <row r="542" spans="3:31" ht="15.75" customHeight="1" x14ac:dyDescent="0.3">
      <c r="C542" s="133"/>
      <c r="D542" s="77"/>
      <c r="E542" s="133"/>
      <c r="O542" s="162"/>
      <c r="T542" s="142"/>
      <c r="U542" s="141"/>
      <c r="V542" s="141"/>
      <c r="W542" s="141"/>
      <c r="X542" s="141"/>
      <c r="Y542" s="141"/>
      <c r="Z542" s="141"/>
      <c r="AA542" s="141"/>
      <c r="AB542" s="142"/>
      <c r="AC542" s="142"/>
      <c r="AD542" s="143"/>
      <c r="AE542" s="144"/>
    </row>
    <row r="543" spans="3:31" ht="15.75" customHeight="1" x14ac:dyDescent="0.3">
      <c r="C543" s="133"/>
      <c r="D543" s="77"/>
      <c r="E543" s="133"/>
      <c r="O543" s="162"/>
      <c r="T543" s="142"/>
      <c r="U543" s="141"/>
      <c r="V543" s="141"/>
      <c r="W543" s="141"/>
      <c r="X543" s="141"/>
      <c r="Y543" s="141"/>
      <c r="Z543" s="141"/>
      <c r="AA543" s="141"/>
      <c r="AB543" s="142"/>
      <c r="AC543" s="142"/>
      <c r="AD543" s="143"/>
      <c r="AE543" s="144"/>
    </row>
    <row r="544" spans="3:31" ht="15.75" customHeight="1" x14ac:dyDescent="0.3">
      <c r="C544" s="133"/>
      <c r="D544" s="77"/>
      <c r="E544" s="133"/>
      <c r="O544" s="162"/>
      <c r="T544" s="142"/>
      <c r="U544" s="141"/>
      <c r="V544" s="141"/>
      <c r="W544" s="141"/>
      <c r="X544" s="141"/>
      <c r="Y544" s="141"/>
      <c r="Z544" s="141"/>
      <c r="AA544" s="141"/>
      <c r="AB544" s="142"/>
      <c r="AC544" s="142"/>
      <c r="AD544" s="143"/>
      <c r="AE544" s="144"/>
    </row>
    <row r="545" spans="3:31" ht="15.75" customHeight="1" x14ac:dyDescent="0.3">
      <c r="C545" s="133"/>
      <c r="D545" s="77"/>
      <c r="E545" s="133"/>
      <c r="O545" s="162"/>
      <c r="T545" s="142"/>
      <c r="U545" s="141"/>
      <c r="V545" s="141"/>
      <c r="W545" s="141"/>
      <c r="X545" s="141"/>
      <c r="Y545" s="141"/>
      <c r="Z545" s="141"/>
      <c r="AA545" s="141"/>
      <c r="AB545" s="142"/>
      <c r="AC545" s="142"/>
      <c r="AD545" s="143"/>
      <c r="AE545" s="144"/>
    </row>
    <row r="546" spans="3:31" ht="15.75" customHeight="1" x14ac:dyDescent="0.3">
      <c r="C546" s="133"/>
      <c r="D546" s="77"/>
      <c r="E546" s="133"/>
      <c r="O546" s="162"/>
      <c r="T546" s="142"/>
      <c r="U546" s="141"/>
      <c r="V546" s="141"/>
      <c r="W546" s="141"/>
      <c r="X546" s="141"/>
      <c r="Y546" s="141"/>
      <c r="Z546" s="141"/>
      <c r="AA546" s="141"/>
      <c r="AB546" s="142"/>
      <c r="AC546" s="142"/>
      <c r="AD546" s="143"/>
      <c r="AE546" s="144"/>
    </row>
    <row r="547" spans="3:31" ht="15.75" customHeight="1" x14ac:dyDescent="0.3">
      <c r="C547" s="133"/>
      <c r="D547" s="77"/>
      <c r="E547" s="133"/>
      <c r="O547" s="162"/>
      <c r="T547" s="142"/>
      <c r="U547" s="141"/>
      <c r="V547" s="141"/>
      <c r="W547" s="141"/>
      <c r="X547" s="141"/>
      <c r="Y547" s="141"/>
      <c r="Z547" s="141"/>
      <c r="AA547" s="141"/>
      <c r="AB547" s="142"/>
      <c r="AC547" s="142"/>
      <c r="AD547" s="143"/>
      <c r="AE547" s="144"/>
    </row>
    <row r="548" spans="3:31" ht="15.75" customHeight="1" x14ac:dyDescent="0.3">
      <c r="C548" s="133"/>
      <c r="D548" s="77"/>
      <c r="E548" s="133"/>
      <c r="O548" s="162"/>
      <c r="T548" s="142"/>
      <c r="U548" s="141"/>
      <c r="V548" s="141"/>
      <c r="W548" s="141"/>
      <c r="X548" s="141"/>
      <c r="Y548" s="141"/>
      <c r="Z548" s="141"/>
      <c r="AA548" s="141"/>
      <c r="AB548" s="142"/>
      <c r="AC548" s="142"/>
      <c r="AD548" s="143"/>
      <c r="AE548" s="144"/>
    </row>
    <row r="549" spans="3:31" ht="15.75" customHeight="1" x14ac:dyDescent="0.3">
      <c r="C549" s="133"/>
      <c r="D549" s="77"/>
      <c r="E549" s="133"/>
      <c r="O549" s="162"/>
      <c r="T549" s="142"/>
      <c r="U549" s="141"/>
      <c r="V549" s="141"/>
      <c r="W549" s="141"/>
      <c r="X549" s="141"/>
      <c r="Y549" s="141"/>
      <c r="Z549" s="141"/>
      <c r="AA549" s="141"/>
      <c r="AB549" s="142"/>
      <c r="AC549" s="142"/>
      <c r="AD549" s="143"/>
      <c r="AE549" s="144"/>
    </row>
    <row r="550" spans="3:31" ht="15.75" customHeight="1" x14ac:dyDescent="0.3">
      <c r="C550" s="133"/>
      <c r="D550" s="77"/>
      <c r="E550" s="133"/>
      <c r="O550" s="162"/>
      <c r="T550" s="142"/>
      <c r="U550" s="141"/>
      <c r="V550" s="141"/>
      <c r="W550" s="141"/>
      <c r="X550" s="141"/>
      <c r="Y550" s="141"/>
      <c r="Z550" s="141"/>
      <c r="AA550" s="141"/>
      <c r="AB550" s="142"/>
      <c r="AC550" s="142"/>
      <c r="AD550" s="143"/>
      <c r="AE550" s="144"/>
    </row>
    <row r="551" spans="3:31" ht="15.75" customHeight="1" x14ac:dyDescent="0.3">
      <c r="C551" s="133"/>
      <c r="D551" s="77"/>
      <c r="E551" s="133"/>
      <c r="O551" s="162"/>
      <c r="T551" s="142"/>
      <c r="U551" s="141"/>
      <c r="V551" s="141"/>
      <c r="W551" s="141"/>
      <c r="X551" s="141"/>
      <c r="Y551" s="141"/>
      <c r="Z551" s="141"/>
      <c r="AA551" s="141"/>
      <c r="AB551" s="142"/>
      <c r="AC551" s="142"/>
      <c r="AD551" s="143"/>
      <c r="AE551" s="144"/>
    </row>
    <row r="552" spans="3:31" ht="15.75" customHeight="1" x14ac:dyDescent="0.3">
      <c r="C552" s="133"/>
      <c r="D552" s="77"/>
      <c r="E552" s="133"/>
      <c r="O552" s="162"/>
      <c r="T552" s="142"/>
      <c r="U552" s="141"/>
      <c r="V552" s="141"/>
      <c r="W552" s="141"/>
      <c r="X552" s="141"/>
      <c r="Y552" s="141"/>
      <c r="Z552" s="141"/>
      <c r="AA552" s="141"/>
      <c r="AB552" s="142"/>
      <c r="AC552" s="142"/>
      <c r="AD552" s="143"/>
      <c r="AE552" s="144"/>
    </row>
    <row r="553" spans="3:31" ht="15.75" customHeight="1" x14ac:dyDescent="0.3">
      <c r="C553" s="133"/>
      <c r="D553" s="77"/>
      <c r="E553" s="133"/>
      <c r="O553" s="162"/>
      <c r="T553" s="142"/>
      <c r="U553" s="141"/>
      <c r="V553" s="141"/>
      <c r="W553" s="141"/>
      <c r="X553" s="141"/>
      <c r="Y553" s="141"/>
      <c r="Z553" s="141"/>
      <c r="AA553" s="141"/>
      <c r="AB553" s="142"/>
      <c r="AC553" s="142"/>
      <c r="AD553" s="143"/>
      <c r="AE553" s="144"/>
    </row>
    <row r="554" spans="3:31" ht="15.75" customHeight="1" x14ac:dyDescent="0.3">
      <c r="C554" s="133"/>
      <c r="D554" s="77"/>
      <c r="E554" s="133"/>
      <c r="O554" s="162"/>
      <c r="T554" s="142"/>
      <c r="U554" s="141"/>
      <c r="V554" s="141"/>
      <c r="W554" s="141"/>
      <c r="X554" s="141"/>
      <c r="Y554" s="141"/>
      <c r="Z554" s="141"/>
      <c r="AA554" s="141"/>
      <c r="AB554" s="142"/>
      <c r="AC554" s="142"/>
      <c r="AD554" s="143"/>
      <c r="AE554" s="144"/>
    </row>
    <row r="555" spans="3:31" ht="15.75" customHeight="1" x14ac:dyDescent="0.3">
      <c r="C555" s="133"/>
      <c r="D555" s="77"/>
      <c r="E555" s="133"/>
      <c r="O555" s="162"/>
      <c r="T555" s="142"/>
      <c r="U555" s="141"/>
      <c r="V555" s="141"/>
      <c r="W555" s="141"/>
      <c r="X555" s="141"/>
      <c r="Y555" s="141"/>
      <c r="Z555" s="141"/>
      <c r="AA555" s="141"/>
      <c r="AB555" s="142"/>
      <c r="AC555" s="142"/>
      <c r="AD555" s="143"/>
      <c r="AE555" s="144"/>
    </row>
    <row r="556" spans="3:31" ht="15.75" customHeight="1" x14ac:dyDescent="0.3">
      <c r="C556" s="133"/>
      <c r="D556" s="77"/>
      <c r="E556" s="133"/>
      <c r="O556" s="162"/>
      <c r="T556" s="142"/>
      <c r="U556" s="141"/>
      <c r="V556" s="141"/>
      <c r="W556" s="141"/>
      <c r="X556" s="141"/>
      <c r="Y556" s="141"/>
      <c r="Z556" s="141"/>
      <c r="AA556" s="141"/>
      <c r="AB556" s="142"/>
      <c r="AC556" s="142"/>
      <c r="AD556" s="143"/>
      <c r="AE556" s="144"/>
    </row>
    <row r="557" spans="3:31" ht="15.75" customHeight="1" x14ac:dyDescent="0.3">
      <c r="C557" s="133"/>
      <c r="D557" s="77"/>
      <c r="E557" s="133"/>
      <c r="O557" s="162"/>
      <c r="T557" s="142"/>
      <c r="U557" s="141"/>
      <c r="V557" s="141"/>
      <c r="W557" s="141"/>
      <c r="X557" s="141"/>
      <c r="Y557" s="141"/>
      <c r="Z557" s="141"/>
      <c r="AA557" s="141"/>
      <c r="AB557" s="142"/>
      <c r="AC557" s="142"/>
      <c r="AD557" s="143"/>
      <c r="AE557" s="144"/>
    </row>
    <row r="558" spans="3:31" ht="15.75" customHeight="1" x14ac:dyDescent="0.3">
      <c r="C558" s="133"/>
      <c r="D558" s="77"/>
      <c r="E558" s="133"/>
      <c r="O558" s="162"/>
      <c r="T558" s="142"/>
      <c r="U558" s="141"/>
      <c r="V558" s="141"/>
      <c r="W558" s="141"/>
      <c r="X558" s="141"/>
      <c r="Y558" s="141"/>
      <c r="Z558" s="141"/>
      <c r="AA558" s="141"/>
      <c r="AB558" s="142"/>
      <c r="AC558" s="142"/>
      <c r="AD558" s="143"/>
      <c r="AE558" s="144"/>
    </row>
    <row r="559" spans="3:31" ht="15.75" customHeight="1" x14ac:dyDescent="0.3">
      <c r="C559" s="133"/>
      <c r="D559" s="77"/>
      <c r="E559" s="133"/>
      <c r="O559" s="162"/>
      <c r="T559" s="142"/>
      <c r="U559" s="141"/>
      <c r="V559" s="141"/>
      <c r="W559" s="141"/>
      <c r="X559" s="141"/>
      <c r="Y559" s="141"/>
      <c r="Z559" s="141"/>
      <c r="AA559" s="141"/>
      <c r="AB559" s="142"/>
      <c r="AC559" s="142"/>
      <c r="AD559" s="143"/>
      <c r="AE559" s="144"/>
    </row>
    <row r="560" spans="3:31" ht="15.75" customHeight="1" x14ac:dyDescent="0.3">
      <c r="C560" s="133"/>
      <c r="D560" s="77"/>
      <c r="E560" s="133"/>
      <c r="O560" s="162"/>
      <c r="T560" s="142"/>
      <c r="U560" s="141"/>
      <c r="V560" s="141"/>
      <c r="W560" s="141"/>
      <c r="X560" s="141"/>
      <c r="Y560" s="141"/>
      <c r="Z560" s="141"/>
      <c r="AA560" s="141"/>
      <c r="AB560" s="142"/>
      <c r="AC560" s="142"/>
      <c r="AD560" s="143"/>
      <c r="AE560" s="144"/>
    </row>
    <row r="561" spans="3:31" ht="15.75" customHeight="1" x14ac:dyDescent="0.3">
      <c r="C561" s="133"/>
      <c r="D561" s="77"/>
      <c r="E561" s="133"/>
      <c r="O561" s="162"/>
      <c r="T561" s="142"/>
      <c r="U561" s="141"/>
      <c r="V561" s="141"/>
      <c r="W561" s="141"/>
      <c r="X561" s="141"/>
      <c r="Y561" s="141"/>
      <c r="Z561" s="141"/>
      <c r="AA561" s="141"/>
      <c r="AB561" s="142"/>
      <c r="AC561" s="142"/>
      <c r="AD561" s="143"/>
      <c r="AE561" s="144"/>
    </row>
    <row r="562" spans="3:31" ht="15.75" customHeight="1" x14ac:dyDescent="0.3">
      <c r="C562" s="133"/>
      <c r="D562" s="77"/>
      <c r="E562" s="133"/>
      <c r="O562" s="162"/>
      <c r="T562" s="142"/>
      <c r="U562" s="141"/>
      <c r="V562" s="141"/>
      <c r="W562" s="141"/>
      <c r="X562" s="141"/>
      <c r="Y562" s="141"/>
      <c r="Z562" s="141"/>
      <c r="AA562" s="141"/>
      <c r="AB562" s="142"/>
      <c r="AC562" s="142"/>
      <c r="AD562" s="143"/>
      <c r="AE562" s="144"/>
    </row>
    <row r="563" spans="3:31" ht="15.75" customHeight="1" x14ac:dyDescent="0.3">
      <c r="C563" s="133"/>
      <c r="D563" s="77"/>
      <c r="E563" s="133"/>
      <c r="O563" s="162"/>
      <c r="T563" s="142"/>
      <c r="U563" s="141"/>
      <c r="V563" s="141"/>
      <c r="W563" s="141"/>
      <c r="X563" s="141"/>
      <c r="Y563" s="141"/>
      <c r="Z563" s="141"/>
      <c r="AA563" s="141"/>
      <c r="AB563" s="142"/>
      <c r="AC563" s="142"/>
      <c r="AD563" s="143"/>
      <c r="AE563" s="144"/>
    </row>
    <row r="564" spans="3:31" ht="15.75" customHeight="1" x14ac:dyDescent="0.3">
      <c r="C564" s="133"/>
      <c r="D564" s="77"/>
      <c r="E564" s="133"/>
      <c r="O564" s="162"/>
      <c r="T564" s="142"/>
      <c r="U564" s="141"/>
      <c r="V564" s="141"/>
      <c r="W564" s="141"/>
      <c r="X564" s="141"/>
      <c r="Y564" s="141"/>
      <c r="Z564" s="141"/>
      <c r="AA564" s="141"/>
      <c r="AB564" s="142"/>
      <c r="AC564" s="142"/>
      <c r="AD564" s="143"/>
      <c r="AE564" s="144"/>
    </row>
    <row r="565" spans="3:31" ht="15.75" customHeight="1" x14ac:dyDescent="0.3">
      <c r="C565" s="133"/>
      <c r="D565" s="77"/>
      <c r="E565" s="133"/>
      <c r="O565" s="162"/>
      <c r="T565" s="142"/>
      <c r="U565" s="141"/>
      <c r="V565" s="141"/>
      <c r="W565" s="141"/>
      <c r="X565" s="141"/>
      <c r="Y565" s="141"/>
      <c r="Z565" s="141"/>
      <c r="AA565" s="141"/>
      <c r="AB565" s="142"/>
      <c r="AC565" s="142"/>
      <c r="AD565" s="143"/>
      <c r="AE565" s="144"/>
    </row>
    <row r="566" spans="3:31" ht="15.75" customHeight="1" x14ac:dyDescent="0.3">
      <c r="C566" s="133"/>
      <c r="D566" s="77"/>
      <c r="E566" s="133"/>
      <c r="O566" s="162"/>
      <c r="T566" s="142"/>
      <c r="U566" s="141"/>
      <c r="V566" s="141"/>
      <c r="W566" s="141"/>
      <c r="X566" s="141"/>
      <c r="Y566" s="141"/>
      <c r="Z566" s="141"/>
      <c r="AA566" s="141"/>
      <c r="AB566" s="142"/>
      <c r="AC566" s="142"/>
      <c r="AD566" s="143"/>
      <c r="AE566" s="144"/>
    </row>
    <row r="567" spans="3:31" ht="15.75" customHeight="1" x14ac:dyDescent="0.3">
      <c r="C567" s="133"/>
      <c r="D567" s="77"/>
      <c r="E567" s="133"/>
      <c r="O567" s="162"/>
      <c r="T567" s="142"/>
      <c r="U567" s="141"/>
      <c r="V567" s="141"/>
      <c r="W567" s="141"/>
      <c r="X567" s="141"/>
      <c r="Y567" s="141"/>
      <c r="Z567" s="141"/>
      <c r="AA567" s="141"/>
      <c r="AB567" s="142"/>
      <c r="AC567" s="142"/>
      <c r="AD567" s="143"/>
      <c r="AE567" s="144"/>
    </row>
    <row r="568" spans="3:31" ht="15.75" customHeight="1" x14ac:dyDescent="0.3">
      <c r="C568" s="133"/>
      <c r="D568" s="77"/>
      <c r="E568" s="133"/>
      <c r="O568" s="162"/>
      <c r="T568" s="142"/>
      <c r="U568" s="141"/>
      <c r="V568" s="141"/>
      <c r="W568" s="141"/>
      <c r="X568" s="141"/>
      <c r="Y568" s="141"/>
      <c r="Z568" s="141"/>
      <c r="AA568" s="141"/>
      <c r="AB568" s="142"/>
      <c r="AC568" s="142"/>
      <c r="AD568" s="143"/>
      <c r="AE568" s="144"/>
    </row>
    <row r="569" spans="3:31" ht="15.75" customHeight="1" x14ac:dyDescent="0.3">
      <c r="C569" s="133"/>
      <c r="D569" s="77"/>
      <c r="E569" s="133"/>
      <c r="O569" s="162"/>
      <c r="T569" s="142"/>
      <c r="U569" s="141"/>
      <c r="V569" s="141"/>
      <c r="W569" s="141"/>
      <c r="X569" s="141"/>
      <c r="Y569" s="141"/>
      <c r="Z569" s="141"/>
      <c r="AA569" s="141"/>
      <c r="AB569" s="142"/>
      <c r="AC569" s="142"/>
      <c r="AD569" s="143"/>
      <c r="AE569" s="144"/>
    </row>
    <row r="570" spans="3:31" ht="15.75" customHeight="1" x14ac:dyDescent="0.3">
      <c r="C570" s="133"/>
      <c r="D570" s="77"/>
      <c r="E570" s="133"/>
      <c r="O570" s="162"/>
      <c r="T570" s="142"/>
      <c r="U570" s="141"/>
      <c r="V570" s="141"/>
      <c r="W570" s="141"/>
      <c r="X570" s="141"/>
      <c r="Y570" s="141"/>
      <c r="Z570" s="141"/>
      <c r="AA570" s="141"/>
      <c r="AB570" s="142"/>
      <c r="AC570" s="142"/>
      <c r="AD570" s="143"/>
      <c r="AE570" s="144"/>
    </row>
    <row r="571" spans="3:31" ht="15.75" customHeight="1" x14ac:dyDescent="0.3">
      <c r="C571" s="133"/>
      <c r="D571" s="77"/>
      <c r="E571" s="133"/>
      <c r="O571" s="162"/>
      <c r="T571" s="142"/>
      <c r="U571" s="141"/>
      <c r="V571" s="141"/>
      <c r="W571" s="141"/>
      <c r="X571" s="141"/>
      <c r="Y571" s="141"/>
      <c r="Z571" s="141"/>
      <c r="AA571" s="141"/>
      <c r="AB571" s="142"/>
      <c r="AC571" s="142"/>
      <c r="AD571" s="143"/>
      <c r="AE571" s="144"/>
    </row>
    <row r="572" spans="3:31" ht="15.75" customHeight="1" x14ac:dyDescent="0.3">
      <c r="C572" s="133"/>
      <c r="D572" s="77"/>
      <c r="E572" s="133"/>
      <c r="O572" s="162"/>
      <c r="T572" s="142"/>
      <c r="U572" s="141"/>
      <c r="V572" s="141"/>
      <c r="W572" s="141"/>
      <c r="X572" s="141"/>
      <c r="Y572" s="141"/>
      <c r="Z572" s="141"/>
      <c r="AA572" s="141"/>
      <c r="AB572" s="142"/>
      <c r="AC572" s="142"/>
      <c r="AD572" s="143"/>
      <c r="AE572" s="144"/>
    </row>
    <row r="573" spans="3:31" ht="15.75" customHeight="1" x14ac:dyDescent="0.3">
      <c r="C573" s="133"/>
      <c r="D573" s="77"/>
      <c r="E573" s="133"/>
      <c r="O573" s="162"/>
      <c r="T573" s="142"/>
      <c r="U573" s="141"/>
      <c r="V573" s="141"/>
      <c r="W573" s="141"/>
      <c r="X573" s="141"/>
      <c r="Y573" s="141"/>
      <c r="Z573" s="141"/>
      <c r="AA573" s="141"/>
      <c r="AB573" s="142"/>
      <c r="AC573" s="142"/>
      <c r="AD573" s="143"/>
      <c r="AE573" s="144"/>
    </row>
    <row r="574" spans="3:31" ht="15.75" customHeight="1" x14ac:dyDescent="0.3">
      <c r="C574" s="133"/>
      <c r="D574" s="77"/>
      <c r="E574" s="133"/>
      <c r="O574" s="162"/>
      <c r="T574" s="142"/>
      <c r="U574" s="141"/>
      <c r="V574" s="141"/>
      <c r="W574" s="141"/>
      <c r="X574" s="141"/>
      <c r="Y574" s="141"/>
      <c r="Z574" s="141"/>
      <c r="AA574" s="141"/>
      <c r="AB574" s="142"/>
      <c r="AC574" s="142"/>
      <c r="AD574" s="143"/>
      <c r="AE574" s="144"/>
    </row>
    <row r="575" spans="3:31" ht="15.75" customHeight="1" x14ac:dyDescent="0.3">
      <c r="C575" s="133"/>
      <c r="D575" s="77"/>
      <c r="E575" s="133"/>
      <c r="O575" s="162"/>
      <c r="T575" s="142"/>
      <c r="U575" s="141"/>
      <c r="V575" s="141"/>
      <c r="W575" s="141"/>
      <c r="X575" s="141"/>
      <c r="Y575" s="141"/>
      <c r="Z575" s="141"/>
      <c r="AA575" s="141"/>
      <c r="AB575" s="142"/>
      <c r="AC575" s="142"/>
      <c r="AD575" s="143"/>
      <c r="AE575" s="144"/>
    </row>
    <row r="576" spans="3:31" ht="15.75" customHeight="1" x14ac:dyDescent="0.3">
      <c r="C576" s="133"/>
      <c r="D576" s="77"/>
      <c r="E576" s="133"/>
      <c r="O576" s="162"/>
      <c r="T576" s="142"/>
      <c r="U576" s="141"/>
      <c r="V576" s="141"/>
      <c r="W576" s="141"/>
      <c r="X576" s="141"/>
      <c r="Y576" s="141"/>
      <c r="Z576" s="141"/>
      <c r="AA576" s="141"/>
      <c r="AB576" s="142"/>
      <c r="AC576" s="142"/>
      <c r="AD576" s="143"/>
      <c r="AE576" s="144"/>
    </row>
    <row r="577" spans="3:31" ht="15.75" customHeight="1" x14ac:dyDescent="0.3">
      <c r="C577" s="133"/>
      <c r="D577" s="77"/>
      <c r="E577" s="133"/>
      <c r="O577" s="162"/>
      <c r="T577" s="142"/>
      <c r="U577" s="141"/>
      <c r="V577" s="141"/>
      <c r="W577" s="141"/>
      <c r="X577" s="141"/>
      <c r="Y577" s="141"/>
      <c r="Z577" s="141"/>
      <c r="AA577" s="141"/>
      <c r="AB577" s="142"/>
      <c r="AC577" s="142"/>
      <c r="AD577" s="143"/>
      <c r="AE577" s="144"/>
    </row>
    <row r="578" spans="3:31" ht="15.75" customHeight="1" x14ac:dyDescent="0.3">
      <c r="C578" s="133"/>
      <c r="D578" s="77"/>
      <c r="E578" s="133"/>
      <c r="O578" s="162"/>
      <c r="T578" s="142"/>
      <c r="U578" s="141"/>
      <c r="V578" s="141"/>
      <c r="W578" s="141"/>
      <c r="X578" s="141"/>
      <c r="Y578" s="141"/>
      <c r="Z578" s="141"/>
      <c r="AA578" s="141"/>
      <c r="AB578" s="142"/>
      <c r="AC578" s="142"/>
      <c r="AD578" s="143"/>
      <c r="AE578" s="144"/>
    </row>
    <row r="579" spans="3:31" ht="15.75" customHeight="1" x14ac:dyDescent="0.3">
      <c r="C579" s="133"/>
      <c r="D579" s="77"/>
      <c r="E579" s="133"/>
      <c r="O579" s="162"/>
      <c r="T579" s="142"/>
      <c r="U579" s="141"/>
      <c r="V579" s="141"/>
      <c r="W579" s="141"/>
      <c r="X579" s="141"/>
      <c r="Y579" s="141"/>
      <c r="Z579" s="141"/>
      <c r="AA579" s="141"/>
      <c r="AB579" s="142"/>
      <c r="AC579" s="142"/>
      <c r="AD579" s="143"/>
      <c r="AE579" s="144"/>
    </row>
    <row r="580" spans="3:31" ht="15.75" customHeight="1" x14ac:dyDescent="0.3">
      <c r="C580" s="133"/>
      <c r="D580" s="77"/>
      <c r="E580" s="133"/>
      <c r="O580" s="162"/>
      <c r="T580" s="142"/>
      <c r="U580" s="141"/>
      <c r="V580" s="141"/>
      <c r="W580" s="141"/>
      <c r="X580" s="141"/>
      <c r="Y580" s="141"/>
      <c r="Z580" s="141"/>
      <c r="AA580" s="141"/>
      <c r="AB580" s="142"/>
      <c r="AC580" s="142"/>
      <c r="AD580" s="143"/>
      <c r="AE580" s="144"/>
    </row>
    <row r="581" spans="3:31" ht="15.75" customHeight="1" x14ac:dyDescent="0.3">
      <c r="C581" s="133"/>
      <c r="D581" s="77"/>
      <c r="E581" s="133"/>
      <c r="O581" s="162"/>
      <c r="T581" s="142"/>
      <c r="U581" s="141"/>
      <c r="V581" s="141"/>
      <c r="W581" s="141"/>
      <c r="X581" s="141"/>
      <c r="Y581" s="141"/>
      <c r="Z581" s="141"/>
      <c r="AA581" s="141"/>
      <c r="AB581" s="142"/>
      <c r="AC581" s="142"/>
      <c r="AD581" s="143"/>
      <c r="AE581" s="144"/>
    </row>
    <row r="582" spans="3:31" ht="15.75" customHeight="1" x14ac:dyDescent="0.3">
      <c r="C582" s="133"/>
      <c r="D582" s="77"/>
      <c r="E582" s="133"/>
      <c r="O582" s="162"/>
      <c r="T582" s="142"/>
      <c r="U582" s="141"/>
      <c r="V582" s="141"/>
      <c r="W582" s="141"/>
      <c r="X582" s="141"/>
      <c r="Y582" s="141"/>
      <c r="Z582" s="141"/>
      <c r="AA582" s="141"/>
      <c r="AB582" s="142"/>
      <c r="AC582" s="142"/>
      <c r="AD582" s="143"/>
      <c r="AE582" s="144"/>
    </row>
    <row r="583" spans="3:31" ht="15.75" customHeight="1" x14ac:dyDescent="0.3">
      <c r="C583" s="133"/>
      <c r="D583" s="77"/>
      <c r="E583" s="133"/>
      <c r="O583" s="162"/>
      <c r="T583" s="142"/>
      <c r="U583" s="141"/>
      <c r="V583" s="141"/>
      <c r="W583" s="141"/>
      <c r="X583" s="141"/>
      <c r="Y583" s="141"/>
      <c r="Z583" s="141"/>
      <c r="AA583" s="141"/>
      <c r="AB583" s="142"/>
      <c r="AC583" s="142"/>
      <c r="AD583" s="143"/>
      <c r="AE583" s="144"/>
    </row>
    <row r="584" spans="3:31" ht="15.75" customHeight="1" x14ac:dyDescent="0.3">
      <c r="C584" s="133"/>
      <c r="D584" s="77"/>
      <c r="E584" s="133"/>
      <c r="O584" s="162"/>
      <c r="T584" s="142"/>
      <c r="U584" s="141"/>
      <c r="V584" s="141"/>
      <c r="W584" s="141"/>
      <c r="X584" s="141"/>
      <c r="Y584" s="141"/>
      <c r="Z584" s="141"/>
      <c r="AA584" s="141"/>
      <c r="AB584" s="142"/>
      <c r="AC584" s="142"/>
      <c r="AD584" s="143"/>
      <c r="AE584" s="144"/>
    </row>
    <row r="585" spans="3:31" ht="15.75" customHeight="1" x14ac:dyDescent="0.3">
      <c r="C585" s="133"/>
      <c r="D585" s="77"/>
      <c r="E585" s="133"/>
      <c r="O585" s="162"/>
      <c r="T585" s="142"/>
      <c r="U585" s="141"/>
      <c r="V585" s="141"/>
      <c r="W585" s="141"/>
      <c r="X585" s="141"/>
      <c r="Y585" s="141"/>
      <c r="Z585" s="141"/>
      <c r="AA585" s="141"/>
      <c r="AB585" s="142"/>
      <c r="AC585" s="142"/>
      <c r="AD585" s="143"/>
      <c r="AE585" s="144"/>
    </row>
    <row r="586" spans="3:31" ht="15.75" customHeight="1" x14ac:dyDescent="0.3">
      <c r="C586" s="133"/>
      <c r="D586" s="77"/>
      <c r="E586" s="133"/>
      <c r="O586" s="162"/>
      <c r="T586" s="142"/>
      <c r="U586" s="141"/>
      <c r="V586" s="141"/>
      <c r="W586" s="141"/>
      <c r="X586" s="141"/>
      <c r="Y586" s="141"/>
      <c r="Z586" s="141"/>
      <c r="AA586" s="141"/>
      <c r="AB586" s="142"/>
      <c r="AC586" s="142"/>
      <c r="AD586" s="143"/>
      <c r="AE586" s="144"/>
    </row>
    <row r="587" spans="3:31" ht="15.75" customHeight="1" x14ac:dyDescent="0.3">
      <c r="C587" s="133"/>
      <c r="D587" s="77"/>
      <c r="E587" s="133"/>
      <c r="O587" s="162"/>
      <c r="T587" s="142"/>
      <c r="U587" s="141"/>
      <c r="V587" s="141"/>
      <c r="W587" s="141"/>
      <c r="X587" s="141"/>
      <c r="Y587" s="141"/>
      <c r="Z587" s="141"/>
      <c r="AA587" s="141"/>
      <c r="AB587" s="142"/>
      <c r="AC587" s="142"/>
      <c r="AD587" s="143"/>
      <c r="AE587" s="144"/>
    </row>
    <row r="588" spans="3:31" ht="15.75" customHeight="1" x14ac:dyDescent="0.3">
      <c r="C588" s="133"/>
      <c r="D588" s="77"/>
      <c r="E588" s="133"/>
      <c r="O588" s="162"/>
      <c r="T588" s="142"/>
      <c r="U588" s="141"/>
      <c r="V588" s="141"/>
      <c r="W588" s="141"/>
      <c r="X588" s="141"/>
      <c r="Y588" s="141"/>
      <c r="Z588" s="141"/>
      <c r="AA588" s="141"/>
      <c r="AB588" s="142"/>
      <c r="AC588" s="142"/>
      <c r="AD588" s="143"/>
      <c r="AE588" s="144"/>
    </row>
    <row r="589" spans="3:31" ht="15.75" customHeight="1" x14ac:dyDescent="0.3">
      <c r="C589" s="133"/>
      <c r="D589" s="77"/>
      <c r="E589" s="133"/>
      <c r="O589" s="162"/>
      <c r="T589" s="142"/>
      <c r="U589" s="141"/>
      <c r="V589" s="141"/>
      <c r="W589" s="141"/>
      <c r="X589" s="141"/>
      <c r="Y589" s="141"/>
      <c r="Z589" s="141"/>
      <c r="AA589" s="141"/>
      <c r="AB589" s="142"/>
      <c r="AC589" s="142"/>
      <c r="AD589" s="143"/>
      <c r="AE589" s="144"/>
    </row>
    <row r="590" spans="3:31" ht="15.75" customHeight="1" x14ac:dyDescent="0.3">
      <c r="C590" s="133"/>
      <c r="D590" s="77"/>
      <c r="E590" s="133"/>
      <c r="O590" s="162"/>
      <c r="T590" s="142"/>
      <c r="U590" s="141"/>
      <c r="V590" s="141"/>
      <c r="W590" s="141"/>
      <c r="X590" s="141"/>
      <c r="Y590" s="141"/>
      <c r="Z590" s="141"/>
      <c r="AA590" s="141"/>
      <c r="AB590" s="142"/>
      <c r="AC590" s="142"/>
      <c r="AD590" s="143"/>
      <c r="AE590" s="144"/>
    </row>
    <row r="591" spans="3:31" ht="15.75" customHeight="1" x14ac:dyDescent="0.3">
      <c r="C591" s="133"/>
      <c r="D591" s="77"/>
      <c r="E591" s="133"/>
      <c r="O591" s="162"/>
      <c r="T591" s="142"/>
      <c r="U591" s="141"/>
      <c r="V591" s="141"/>
      <c r="W591" s="141"/>
      <c r="X591" s="141"/>
      <c r="Y591" s="141"/>
      <c r="Z591" s="141"/>
      <c r="AA591" s="141"/>
      <c r="AB591" s="142"/>
      <c r="AC591" s="142"/>
      <c r="AD591" s="143"/>
      <c r="AE591" s="144"/>
    </row>
    <row r="592" spans="3:31" ht="15.75" customHeight="1" x14ac:dyDescent="0.3">
      <c r="C592" s="133"/>
      <c r="D592" s="77"/>
      <c r="E592" s="133"/>
      <c r="O592" s="162"/>
      <c r="T592" s="142"/>
      <c r="U592" s="141"/>
      <c r="V592" s="141"/>
      <c r="W592" s="141"/>
      <c r="X592" s="141"/>
      <c r="Y592" s="141"/>
      <c r="Z592" s="141"/>
      <c r="AA592" s="141"/>
      <c r="AB592" s="142"/>
      <c r="AC592" s="142"/>
      <c r="AD592" s="143"/>
      <c r="AE592" s="144"/>
    </row>
    <row r="593" spans="3:31" ht="15.75" customHeight="1" x14ac:dyDescent="0.3">
      <c r="C593" s="133"/>
      <c r="D593" s="77"/>
      <c r="E593" s="133"/>
      <c r="O593" s="162"/>
      <c r="T593" s="142"/>
      <c r="U593" s="141"/>
      <c r="V593" s="141"/>
      <c r="W593" s="141"/>
      <c r="X593" s="141"/>
      <c r="Y593" s="141"/>
      <c r="Z593" s="141"/>
      <c r="AA593" s="141"/>
      <c r="AB593" s="142"/>
      <c r="AC593" s="142"/>
      <c r="AD593" s="143"/>
      <c r="AE593" s="144"/>
    </row>
    <row r="594" spans="3:31" ht="15.75" customHeight="1" x14ac:dyDescent="0.3">
      <c r="C594" s="133"/>
      <c r="D594" s="77"/>
      <c r="E594" s="133"/>
      <c r="O594" s="162"/>
      <c r="T594" s="142"/>
      <c r="U594" s="141"/>
      <c r="V594" s="141"/>
      <c r="W594" s="141"/>
      <c r="X594" s="141"/>
      <c r="Y594" s="141"/>
      <c r="Z594" s="141"/>
      <c r="AA594" s="141"/>
      <c r="AB594" s="142"/>
      <c r="AC594" s="142"/>
      <c r="AD594" s="143"/>
      <c r="AE594" s="144"/>
    </row>
    <row r="595" spans="3:31" ht="15.75" customHeight="1" x14ac:dyDescent="0.3">
      <c r="C595" s="133"/>
      <c r="D595" s="77"/>
      <c r="E595" s="133"/>
      <c r="O595" s="162"/>
      <c r="T595" s="142"/>
      <c r="U595" s="141"/>
      <c r="V595" s="141"/>
      <c r="W595" s="141"/>
      <c r="X595" s="141"/>
      <c r="Y595" s="141"/>
      <c r="Z595" s="141"/>
      <c r="AA595" s="141"/>
      <c r="AB595" s="142"/>
      <c r="AC595" s="142"/>
      <c r="AD595" s="143"/>
      <c r="AE595" s="144"/>
    </row>
    <row r="596" spans="3:31" ht="15.75" customHeight="1" x14ac:dyDescent="0.3">
      <c r="C596" s="133"/>
      <c r="D596" s="77"/>
      <c r="E596" s="133"/>
      <c r="O596" s="162"/>
      <c r="T596" s="142"/>
      <c r="U596" s="141"/>
      <c r="V596" s="141"/>
      <c r="W596" s="141"/>
      <c r="X596" s="141"/>
      <c r="Y596" s="141"/>
      <c r="Z596" s="141"/>
      <c r="AA596" s="141"/>
      <c r="AB596" s="142"/>
      <c r="AC596" s="142"/>
      <c r="AD596" s="143"/>
      <c r="AE596" s="144"/>
    </row>
    <row r="597" spans="3:31" ht="15.75" customHeight="1" x14ac:dyDescent="0.3">
      <c r="C597" s="133"/>
      <c r="D597" s="77"/>
      <c r="E597" s="133"/>
      <c r="O597" s="162"/>
      <c r="T597" s="142"/>
      <c r="U597" s="141"/>
      <c r="V597" s="141"/>
      <c r="W597" s="141"/>
      <c r="X597" s="141"/>
      <c r="Y597" s="141"/>
      <c r="Z597" s="141"/>
      <c r="AA597" s="141"/>
      <c r="AB597" s="142"/>
      <c r="AC597" s="142"/>
      <c r="AD597" s="143"/>
      <c r="AE597" s="144"/>
    </row>
    <row r="598" spans="3:31" ht="15.75" customHeight="1" x14ac:dyDescent="0.3">
      <c r="C598" s="133"/>
      <c r="D598" s="77"/>
      <c r="E598" s="133"/>
      <c r="O598" s="162"/>
      <c r="T598" s="142"/>
      <c r="U598" s="141"/>
      <c r="V598" s="141"/>
      <c r="W598" s="141"/>
      <c r="X598" s="141"/>
      <c r="Y598" s="141"/>
      <c r="Z598" s="141"/>
      <c r="AA598" s="141"/>
      <c r="AB598" s="142"/>
      <c r="AC598" s="142"/>
      <c r="AD598" s="143"/>
      <c r="AE598" s="144"/>
    </row>
    <row r="599" spans="3:31" ht="15.75" customHeight="1" x14ac:dyDescent="0.3">
      <c r="C599" s="133"/>
      <c r="D599" s="77"/>
      <c r="E599" s="133"/>
      <c r="O599" s="162"/>
      <c r="T599" s="142"/>
      <c r="U599" s="141"/>
      <c r="V599" s="141"/>
      <c r="W599" s="141"/>
      <c r="X599" s="141"/>
      <c r="Y599" s="141"/>
      <c r="Z599" s="141"/>
      <c r="AA599" s="141"/>
      <c r="AB599" s="142"/>
      <c r="AC599" s="142"/>
      <c r="AD599" s="143"/>
      <c r="AE599" s="144"/>
    </row>
    <row r="600" spans="3:31" ht="15.75" customHeight="1" x14ac:dyDescent="0.3">
      <c r="C600" s="133"/>
      <c r="D600" s="77"/>
      <c r="E600" s="133"/>
      <c r="O600" s="162"/>
      <c r="T600" s="142"/>
      <c r="U600" s="141"/>
      <c r="V600" s="141"/>
      <c r="W600" s="141"/>
      <c r="X600" s="141"/>
      <c r="Y600" s="141"/>
      <c r="Z600" s="141"/>
      <c r="AA600" s="141"/>
      <c r="AB600" s="142"/>
      <c r="AC600" s="142"/>
      <c r="AD600" s="143"/>
      <c r="AE600" s="144"/>
    </row>
    <row r="601" spans="3:31" ht="15.75" customHeight="1" x14ac:dyDescent="0.3">
      <c r="C601" s="133"/>
      <c r="D601" s="77"/>
      <c r="E601" s="133"/>
      <c r="O601" s="162"/>
      <c r="T601" s="142"/>
      <c r="U601" s="141"/>
      <c r="V601" s="141"/>
      <c r="W601" s="141"/>
      <c r="X601" s="141"/>
      <c r="Y601" s="141"/>
      <c r="Z601" s="141"/>
      <c r="AA601" s="141"/>
      <c r="AB601" s="142"/>
      <c r="AC601" s="142"/>
      <c r="AD601" s="143"/>
      <c r="AE601" s="144"/>
    </row>
    <row r="602" spans="3:31" ht="15.75" customHeight="1" x14ac:dyDescent="0.3">
      <c r="C602" s="133"/>
      <c r="D602" s="77"/>
      <c r="E602" s="133"/>
      <c r="O602" s="162"/>
      <c r="T602" s="142"/>
      <c r="U602" s="141"/>
      <c r="V602" s="141"/>
      <c r="W602" s="141"/>
      <c r="X602" s="141"/>
      <c r="Y602" s="141"/>
      <c r="Z602" s="141"/>
      <c r="AA602" s="141"/>
      <c r="AB602" s="142"/>
      <c r="AC602" s="142"/>
      <c r="AD602" s="143"/>
      <c r="AE602" s="144"/>
    </row>
    <row r="603" spans="3:31" ht="15.75" customHeight="1" x14ac:dyDescent="0.3">
      <c r="C603" s="133"/>
      <c r="D603" s="77"/>
      <c r="E603" s="133"/>
      <c r="O603" s="162"/>
      <c r="T603" s="142"/>
      <c r="U603" s="141"/>
      <c r="V603" s="141"/>
      <c r="W603" s="141"/>
      <c r="X603" s="141"/>
      <c r="Y603" s="141"/>
      <c r="Z603" s="141"/>
      <c r="AA603" s="141"/>
      <c r="AB603" s="142"/>
      <c r="AC603" s="142"/>
      <c r="AD603" s="143"/>
      <c r="AE603" s="144"/>
    </row>
    <row r="604" spans="3:31" ht="15.75" customHeight="1" x14ac:dyDescent="0.3">
      <c r="C604" s="133"/>
      <c r="D604" s="77"/>
      <c r="E604" s="133"/>
      <c r="O604" s="162"/>
      <c r="T604" s="142"/>
      <c r="U604" s="141"/>
      <c r="V604" s="141"/>
      <c r="W604" s="141"/>
      <c r="X604" s="141"/>
      <c r="Y604" s="141"/>
      <c r="Z604" s="141"/>
      <c r="AA604" s="141"/>
      <c r="AB604" s="142"/>
      <c r="AC604" s="142"/>
      <c r="AD604" s="143"/>
      <c r="AE604" s="144"/>
    </row>
    <row r="605" spans="3:31" ht="15.75" customHeight="1" x14ac:dyDescent="0.3">
      <c r="C605" s="133"/>
      <c r="D605" s="77"/>
      <c r="E605" s="133"/>
      <c r="O605" s="162"/>
      <c r="T605" s="142"/>
      <c r="U605" s="141"/>
      <c r="V605" s="141"/>
      <c r="W605" s="141"/>
      <c r="X605" s="141"/>
      <c r="Y605" s="141"/>
      <c r="Z605" s="141"/>
      <c r="AA605" s="141"/>
      <c r="AB605" s="142"/>
      <c r="AC605" s="142"/>
      <c r="AD605" s="143"/>
      <c r="AE605" s="144"/>
    </row>
    <row r="606" spans="3:31" ht="15.75" customHeight="1" x14ac:dyDescent="0.3">
      <c r="C606" s="133"/>
      <c r="D606" s="77"/>
      <c r="E606" s="133"/>
      <c r="O606" s="162"/>
      <c r="T606" s="142"/>
      <c r="U606" s="141"/>
      <c r="V606" s="141"/>
      <c r="W606" s="141"/>
      <c r="X606" s="141"/>
      <c r="Y606" s="141"/>
      <c r="Z606" s="141"/>
      <c r="AA606" s="141"/>
      <c r="AB606" s="142"/>
      <c r="AC606" s="142"/>
      <c r="AD606" s="143"/>
      <c r="AE606" s="144"/>
    </row>
    <row r="607" spans="3:31" ht="15.75" customHeight="1" x14ac:dyDescent="0.3">
      <c r="C607" s="133"/>
      <c r="D607" s="77"/>
      <c r="E607" s="133"/>
      <c r="O607" s="162"/>
      <c r="T607" s="142"/>
      <c r="U607" s="141"/>
      <c r="V607" s="141"/>
      <c r="W607" s="141"/>
      <c r="X607" s="141"/>
      <c r="Y607" s="141"/>
      <c r="Z607" s="141"/>
      <c r="AA607" s="141"/>
      <c r="AB607" s="142"/>
      <c r="AC607" s="142"/>
      <c r="AD607" s="143"/>
      <c r="AE607" s="144"/>
    </row>
    <row r="608" spans="3:31" ht="15.75" customHeight="1" x14ac:dyDescent="0.3">
      <c r="C608" s="133"/>
      <c r="D608" s="77"/>
      <c r="E608" s="133"/>
      <c r="O608" s="162"/>
      <c r="T608" s="142"/>
      <c r="U608" s="141"/>
      <c r="V608" s="141"/>
      <c r="W608" s="141"/>
      <c r="X608" s="141"/>
      <c r="Y608" s="141"/>
      <c r="Z608" s="141"/>
      <c r="AA608" s="141"/>
      <c r="AB608" s="142"/>
      <c r="AC608" s="142"/>
      <c r="AD608" s="143"/>
      <c r="AE608" s="144"/>
    </row>
    <row r="609" spans="3:31" ht="15.75" customHeight="1" x14ac:dyDescent="0.3">
      <c r="C609" s="133"/>
      <c r="D609" s="77"/>
      <c r="E609" s="133"/>
      <c r="O609" s="162"/>
      <c r="T609" s="142"/>
      <c r="U609" s="141"/>
      <c r="V609" s="141"/>
      <c r="W609" s="141"/>
      <c r="X609" s="141"/>
      <c r="Y609" s="141"/>
      <c r="Z609" s="141"/>
      <c r="AA609" s="141"/>
      <c r="AB609" s="142"/>
      <c r="AC609" s="142"/>
      <c r="AD609" s="143"/>
      <c r="AE609" s="144"/>
    </row>
    <row r="610" spans="3:31" ht="15.75" customHeight="1" x14ac:dyDescent="0.3">
      <c r="C610" s="133"/>
      <c r="D610" s="77"/>
      <c r="E610" s="133"/>
      <c r="O610" s="162"/>
      <c r="T610" s="142"/>
      <c r="U610" s="141"/>
      <c r="V610" s="141"/>
      <c r="W610" s="141"/>
      <c r="X610" s="141"/>
      <c r="Y610" s="141"/>
      <c r="Z610" s="141"/>
      <c r="AA610" s="141"/>
      <c r="AB610" s="142"/>
      <c r="AC610" s="142"/>
      <c r="AD610" s="143"/>
      <c r="AE610" s="144"/>
    </row>
    <row r="611" spans="3:31" ht="15.75" customHeight="1" x14ac:dyDescent="0.3">
      <c r="C611" s="133"/>
      <c r="D611" s="77"/>
      <c r="E611" s="133"/>
      <c r="O611" s="162"/>
      <c r="T611" s="142"/>
      <c r="U611" s="141"/>
      <c r="V611" s="141"/>
      <c r="W611" s="141"/>
      <c r="X611" s="141"/>
      <c r="Y611" s="141"/>
      <c r="Z611" s="141"/>
      <c r="AA611" s="141"/>
      <c r="AB611" s="142"/>
      <c r="AC611" s="142"/>
      <c r="AD611" s="143"/>
      <c r="AE611" s="144"/>
    </row>
    <row r="612" spans="3:31" ht="15.75" customHeight="1" x14ac:dyDescent="0.3">
      <c r="C612" s="133"/>
      <c r="D612" s="77"/>
      <c r="E612" s="133"/>
      <c r="O612" s="162"/>
      <c r="T612" s="142"/>
      <c r="U612" s="141"/>
      <c r="V612" s="141"/>
      <c r="W612" s="141"/>
      <c r="X612" s="141"/>
      <c r="Y612" s="141"/>
      <c r="Z612" s="141"/>
      <c r="AA612" s="141"/>
      <c r="AB612" s="142"/>
      <c r="AC612" s="142"/>
      <c r="AD612" s="143"/>
      <c r="AE612" s="144"/>
    </row>
    <row r="613" spans="3:31" ht="15.75" customHeight="1" x14ac:dyDescent="0.3">
      <c r="C613" s="133"/>
      <c r="D613" s="77"/>
      <c r="E613" s="133"/>
      <c r="O613" s="162"/>
      <c r="T613" s="142"/>
      <c r="U613" s="141"/>
      <c r="V613" s="141"/>
      <c r="W613" s="141"/>
      <c r="X613" s="141"/>
      <c r="Y613" s="141"/>
      <c r="Z613" s="141"/>
      <c r="AA613" s="141"/>
      <c r="AB613" s="142"/>
      <c r="AC613" s="142"/>
      <c r="AD613" s="143"/>
      <c r="AE613" s="144"/>
    </row>
    <row r="614" spans="3:31" ht="15.75" customHeight="1" x14ac:dyDescent="0.3">
      <c r="C614" s="133"/>
      <c r="D614" s="77"/>
      <c r="E614" s="133"/>
      <c r="O614" s="162"/>
      <c r="T614" s="142"/>
      <c r="U614" s="141"/>
      <c r="V614" s="141"/>
      <c r="W614" s="141"/>
      <c r="X614" s="141"/>
      <c r="Y614" s="141"/>
      <c r="Z614" s="141"/>
      <c r="AA614" s="141"/>
      <c r="AB614" s="142"/>
      <c r="AC614" s="142"/>
      <c r="AD614" s="143"/>
      <c r="AE614" s="144"/>
    </row>
    <row r="615" spans="3:31" ht="15.75" customHeight="1" x14ac:dyDescent="0.3">
      <c r="C615" s="133"/>
      <c r="D615" s="77"/>
      <c r="E615" s="133"/>
      <c r="O615" s="162"/>
      <c r="T615" s="142"/>
      <c r="U615" s="141"/>
      <c r="V615" s="141"/>
      <c r="W615" s="141"/>
      <c r="X615" s="141"/>
      <c r="Y615" s="141"/>
      <c r="Z615" s="141"/>
      <c r="AA615" s="141"/>
      <c r="AB615" s="142"/>
      <c r="AC615" s="142"/>
      <c r="AD615" s="143"/>
      <c r="AE615" s="144"/>
    </row>
    <row r="616" spans="3:31" ht="15.75" customHeight="1" x14ac:dyDescent="0.3">
      <c r="C616" s="133"/>
      <c r="D616" s="77"/>
      <c r="E616" s="133"/>
      <c r="O616" s="162"/>
      <c r="T616" s="142"/>
      <c r="U616" s="141"/>
      <c r="V616" s="141"/>
      <c r="W616" s="141"/>
      <c r="X616" s="141"/>
      <c r="Y616" s="141"/>
      <c r="Z616" s="141"/>
      <c r="AA616" s="141"/>
      <c r="AB616" s="142"/>
      <c r="AC616" s="142"/>
      <c r="AD616" s="143"/>
      <c r="AE616" s="144"/>
    </row>
    <row r="617" spans="3:31" ht="15.75" customHeight="1" x14ac:dyDescent="0.3">
      <c r="C617" s="133"/>
      <c r="D617" s="77"/>
      <c r="E617" s="133"/>
      <c r="O617" s="162"/>
      <c r="T617" s="142"/>
      <c r="U617" s="141"/>
      <c r="V617" s="141"/>
      <c r="W617" s="141"/>
      <c r="X617" s="141"/>
      <c r="Y617" s="141"/>
      <c r="Z617" s="141"/>
      <c r="AA617" s="141"/>
      <c r="AB617" s="142"/>
      <c r="AC617" s="142"/>
      <c r="AD617" s="143"/>
      <c r="AE617" s="144"/>
    </row>
    <row r="618" spans="3:31" ht="15.75" customHeight="1" x14ac:dyDescent="0.3">
      <c r="C618" s="133"/>
      <c r="D618" s="77"/>
      <c r="E618" s="133"/>
      <c r="O618" s="162"/>
      <c r="T618" s="142"/>
      <c r="U618" s="141"/>
      <c r="V618" s="141"/>
      <c r="W618" s="141"/>
      <c r="X618" s="141"/>
      <c r="Y618" s="141"/>
      <c r="Z618" s="141"/>
      <c r="AA618" s="141"/>
      <c r="AB618" s="142"/>
      <c r="AC618" s="142"/>
      <c r="AD618" s="143"/>
      <c r="AE618" s="144"/>
    </row>
    <row r="619" spans="3:31" ht="15.75" customHeight="1" x14ac:dyDescent="0.3">
      <c r="C619" s="133"/>
      <c r="D619" s="77"/>
      <c r="E619" s="133"/>
      <c r="O619" s="162"/>
      <c r="T619" s="142"/>
      <c r="U619" s="141"/>
      <c r="V619" s="141"/>
      <c r="W619" s="141"/>
      <c r="X619" s="141"/>
      <c r="Y619" s="141"/>
      <c r="Z619" s="141"/>
      <c r="AA619" s="141"/>
      <c r="AB619" s="142"/>
      <c r="AC619" s="142"/>
      <c r="AD619" s="143"/>
      <c r="AE619" s="144"/>
    </row>
    <row r="620" spans="3:31" ht="15.75" customHeight="1" x14ac:dyDescent="0.3">
      <c r="C620" s="133"/>
      <c r="D620" s="77"/>
      <c r="E620" s="133"/>
      <c r="O620" s="162"/>
      <c r="T620" s="142"/>
      <c r="U620" s="141"/>
      <c r="V620" s="141"/>
      <c r="W620" s="141"/>
      <c r="X620" s="141"/>
      <c r="Y620" s="141"/>
      <c r="Z620" s="141"/>
      <c r="AA620" s="141"/>
      <c r="AB620" s="142"/>
      <c r="AC620" s="142"/>
      <c r="AD620" s="143"/>
      <c r="AE620" s="144"/>
    </row>
    <row r="621" spans="3:31" ht="15.75" customHeight="1" x14ac:dyDescent="0.3">
      <c r="C621" s="133"/>
      <c r="D621" s="77"/>
      <c r="E621" s="133"/>
      <c r="O621" s="162"/>
      <c r="T621" s="142"/>
      <c r="U621" s="141"/>
      <c r="V621" s="141"/>
      <c r="W621" s="141"/>
      <c r="X621" s="141"/>
      <c r="Y621" s="141"/>
      <c r="Z621" s="141"/>
      <c r="AA621" s="141"/>
      <c r="AB621" s="142"/>
      <c r="AC621" s="142"/>
      <c r="AD621" s="143"/>
      <c r="AE621" s="144"/>
    </row>
    <row r="622" spans="3:31" ht="15.75" customHeight="1" x14ac:dyDescent="0.3">
      <c r="C622" s="133"/>
      <c r="D622" s="77"/>
      <c r="E622" s="133"/>
      <c r="O622" s="162"/>
      <c r="T622" s="142"/>
      <c r="U622" s="141"/>
      <c r="V622" s="141"/>
      <c r="W622" s="141"/>
      <c r="X622" s="141"/>
      <c r="Y622" s="141"/>
      <c r="Z622" s="141"/>
      <c r="AA622" s="141"/>
      <c r="AB622" s="142"/>
      <c r="AC622" s="142"/>
      <c r="AD622" s="143"/>
      <c r="AE622" s="144"/>
    </row>
    <row r="623" spans="3:31" ht="15.75" customHeight="1" x14ac:dyDescent="0.3">
      <c r="C623" s="133"/>
      <c r="D623" s="77"/>
      <c r="E623" s="133"/>
      <c r="O623" s="162"/>
      <c r="T623" s="142"/>
      <c r="U623" s="141"/>
      <c r="V623" s="141"/>
      <c r="W623" s="141"/>
      <c r="X623" s="141"/>
      <c r="Y623" s="141"/>
      <c r="Z623" s="141"/>
      <c r="AA623" s="141"/>
      <c r="AB623" s="142"/>
      <c r="AC623" s="142"/>
      <c r="AD623" s="143"/>
      <c r="AE623" s="144"/>
    </row>
    <row r="624" spans="3:31" ht="15.75" customHeight="1" x14ac:dyDescent="0.3">
      <c r="C624" s="133"/>
      <c r="D624" s="77"/>
      <c r="E624" s="133"/>
      <c r="O624" s="162"/>
      <c r="T624" s="142"/>
      <c r="U624" s="141"/>
      <c r="V624" s="141"/>
      <c r="W624" s="141"/>
      <c r="X624" s="141"/>
      <c r="Y624" s="141"/>
      <c r="Z624" s="141"/>
      <c r="AA624" s="141"/>
      <c r="AB624" s="142"/>
      <c r="AC624" s="142"/>
      <c r="AD624" s="143"/>
      <c r="AE624" s="144"/>
    </row>
    <row r="625" spans="3:31" ht="15.75" customHeight="1" x14ac:dyDescent="0.3">
      <c r="C625" s="133"/>
      <c r="D625" s="77"/>
      <c r="E625" s="133"/>
      <c r="O625" s="162"/>
      <c r="T625" s="142"/>
      <c r="U625" s="141"/>
      <c r="V625" s="141"/>
      <c r="W625" s="141"/>
      <c r="X625" s="141"/>
      <c r="Y625" s="141"/>
      <c r="Z625" s="141"/>
      <c r="AA625" s="141"/>
      <c r="AB625" s="142"/>
      <c r="AC625" s="142"/>
      <c r="AD625" s="143"/>
      <c r="AE625" s="144"/>
    </row>
    <row r="626" spans="3:31" ht="15.75" customHeight="1" x14ac:dyDescent="0.3">
      <c r="C626" s="133"/>
      <c r="D626" s="77"/>
      <c r="E626" s="133"/>
      <c r="O626" s="162"/>
      <c r="T626" s="142"/>
      <c r="U626" s="141"/>
      <c r="V626" s="141"/>
      <c r="W626" s="141"/>
      <c r="X626" s="141"/>
      <c r="Y626" s="141"/>
      <c r="Z626" s="141"/>
      <c r="AA626" s="141"/>
      <c r="AB626" s="142"/>
      <c r="AC626" s="142"/>
      <c r="AD626" s="143"/>
      <c r="AE626" s="144"/>
    </row>
    <row r="627" spans="3:31" ht="15.75" customHeight="1" x14ac:dyDescent="0.3">
      <c r="C627" s="133"/>
      <c r="D627" s="77"/>
      <c r="E627" s="133"/>
      <c r="O627" s="162"/>
      <c r="T627" s="142"/>
      <c r="U627" s="141"/>
      <c r="V627" s="141"/>
      <c r="W627" s="141"/>
      <c r="X627" s="141"/>
      <c r="Y627" s="141"/>
      <c r="Z627" s="141"/>
      <c r="AA627" s="141"/>
      <c r="AB627" s="142"/>
      <c r="AC627" s="142"/>
      <c r="AD627" s="143"/>
      <c r="AE627" s="144"/>
    </row>
    <row r="628" spans="3:31" ht="15.75" customHeight="1" x14ac:dyDescent="0.3">
      <c r="C628" s="133"/>
      <c r="D628" s="77"/>
      <c r="E628" s="133"/>
      <c r="O628" s="162"/>
      <c r="T628" s="142"/>
      <c r="U628" s="141"/>
      <c r="V628" s="141"/>
      <c r="W628" s="141"/>
      <c r="X628" s="141"/>
      <c r="Y628" s="141"/>
      <c r="Z628" s="141"/>
      <c r="AA628" s="141"/>
      <c r="AB628" s="142"/>
      <c r="AC628" s="142"/>
      <c r="AD628" s="143"/>
      <c r="AE628" s="144"/>
    </row>
    <row r="629" spans="3:31" ht="15.75" customHeight="1" x14ac:dyDescent="0.3">
      <c r="C629" s="133"/>
      <c r="D629" s="77"/>
      <c r="E629" s="133"/>
      <c r="O629" s="162"/>
      <c r="T629" s="142"/>
      <c r="U629" s="141"/>
      <c r="V629" s="141"/>
      <c r="W629" s="141"/>
      <c r="X629" s="141"/>
      <c r="Y629" s="141"/>
      <c r="Z629" s="141"/>
      <c r="AA629" s="141"/>
      <c r="AB629" s="142"/>
      <c r="AC629" s="142"/>
      <c r="AD629" s="143"/>
      <c r="AE629" s="144"/>
    </row>
    <row r="630" spans="3:31" ht="15.75" customHeight="1" x14ac:dyDescent="0.3">
      <c r="C630" s="133"/>
      <c r="D630" s="77"/>
      <c r="E630" s="133"/>
      <c r="O630" s="162"/>
      <c r="T630" s="142"/>
      <c r="U630" s="141"/>
      <c r="V630" s="141"/>
      <c r="W630" s="141"/>
      <c r="X630" s="141"/>
      <c r="Y630" s="141"/>
      <c r="Z630" s="141"/>
      <c r="AA630" s="141"/>
      <c r="AB630" s="142"/>
      <c r="AC630" s="142"/>
      <c r="AD630" s="143"/>
      <c r="AE630" s="144"/>
    </row>
    <row r="631" spans="3:31" ht="15.75" customHeight="1" x14ac:dyDescent="0.3">
      <c r="C631" s="133"/>
      <c r="D631" s="77"/>
      <c r="E631" s="133"/>
      <c r="O631" s="162"/>
      <c r="T631" s="142"/>
      <c r="U631" s="141"/>
      <c r="V631" s="141"/>
      <c r="W631" s="141"/>
      <c r="X631" s="141"/>
      <c r="Y631" s="141"/>
      <c r="Z631" s="141"/>
      <c r="AA631" s="141"/>
      <c r="AB631" s="142"/>
      <c r="AC631" s="142"/>
      <c r="AD631" s="143"/>
      <c r="AE631" s="144"/>
    </row>
    <row r="632" spans="3:31" ht="15.75" customHeight="1" x14ac:dyDescent="0.3">
      <c r="C632" s="133"/>
      <c r="D632" s="77"/>
      <c r="E632" s="133"/>
      <c r="O632" s="162"/>
      <c r="T632" s="142"/>
      <c r="U632" s="141"/>
      <c r="V632" s="141"/>
      <c r="W632" s="141"/>
      <c r="X632" s="141"/>
      <c r="Y632" s="141"/>
      <c r="Z632" s="141"/>
      <c r="AA632" s="141"/>
      <c r="AB632" s="142"/>
      <c r="AC632" s="142"/>
      <c r="AD632" s="143"/>
      <c r="AE632" s="144"/>
    </row>
    <row r="633" spans="3:31" ht="15.75" customHeight="1" x14ac:dyDescent="0.3">
      <c r="C633" s="133"/>
      <c r="D633" s="77"/>
      <c r="E633" s="133"/>
      <c r="O633" s="162"/>
      <c r="T633" s="142"/>
      <c r="U633" s="141"/>
      <c r="V633" s="141"/>
      <c r="W633" s="141"/>
      <c r="X633" s="141"/>
      <c r="Y633" s="141"/>
      <c r="Z633" s="141"/>
      <c r="AA633" s="141"/>
      <c r="AB633" s="142"/>
      <c r="AC633" s="142"/>
      <c r="AD633" s="143"/>
      <c r="AE633" s="144"/>
    </row>
    <row r="634" spans="3:31" ht="15.75" customHeight="1" x14ac:dyDescent="0.3">
      <c r="C634" s="133"/>
      <c r="D634" s="77"/>
      <c r="E634" s="133"/>
      <c r="O634" s="162"/>
      <c r="T634" s="142"/>
      <c r="U634" s="141"/>
      <c r="V634" s="141"/>
      <c r="W634" s="141"/>
      <c r="X634" s="141"/>
      <c r="Y634" s="141"/>
      <c r="Z634" s="141"/>
      <c r="AA634" s="141"/>
      <c r="AB634" s="142"/>
      <c r="AC634" s="142"/>
      <c r="AD634" s="143"/>
      <c r="AE634" s="144"/>
    </row>
    <row r="635" spans="3:31" ht="15.75" customHeight="1" x14ac:dyDescent="0.3">
      <c r="C635" s="133"/>
      <c r="D635" s="77"/>
      <c r="E635" s="133"/>
      <c r="O635" s="162"/>
      <c r="T635" s="142"/>
      <c r="U635" s="141"/>
      <c r="V635" s="141"/>
      <c r="W635" s="141"/>
      <c r="X635" s="141"/>
      <c r="Y635" s="141"/>
      <c r="Z635" s="141"/>
      <c r="AA635" s="141"/>
      <c r="AB635" s="142"/>
      <c r="AC635" s="142"/>
      <c r="AD635" s="143"/>
      <c r="AE635" s="144"/>
    </row>
    <row r="636" spans="3:31" ht="15.75" customHeight="1" x14ac:dyDescent="0.3">
      <c r="C636" s="133"/>
      <c r="D636" s="77"/>
      <c r="E636" s="133"/>
      <c r="O636" s="162"/>
      <c r="T636" s="142"/>
      <c r="U636" s="141"/>
      <c r="V636" s="141"/>
      <c r="W636" s="141"/>
      <c r="X636" s="141"/>
      <c r="Y636" s="141"/>
      <c r="Z636" s="141"/>
      <c r="AA636" s="141"/>
      <c r="AB636" s="142"/>
      <c r="AC636" s="142"/>
      <c r="AD636" s="143"/>
      <c r="AE636" s="144"/>
    </row>
    <row r="637" spans="3:31" ht="15.75" customHeight="1" x14ac:dyDescent="0.3">
      <c r="C637" s="133"/>
      <c r="D637" s="77"/>
      <c r="E637" s="133"/>
      <c r="O637" s="162"/>
      <c r="T637" s="142"/>
      <c r="U637" s="141"/>
      <c r="V637" s="141"/>
      <c r="W637" s="141"/>
      <c r="X637" s="141"/>
      <c r="Y637" s="141"/>
      <c r="Z637" s="141"/>
      <c r="AA637" s="141"/>
      <c r="AB637" s="142"/>
      <c r="AC637" s="142"/>
      <c r="AD637" s="143"/>
      <c r="AE637" s="144"/>
    </row>
    <row r="638" spans="3:31" ht="15.75" customHeight="1" x14ac:dyDescent="0.3">
      <c r="C638" s="133"/>
      <c r="D638" s="77"/>
      <c r="E638" s="133"/>
      <c r="O638" s="162"/>
      <c r="T638" s="142"/>
      <c r="U638" s="141"/>
      <c r="V638" s="141"/>
      <c r="W638" s="141"/>
      <c r="X638" s="141"/>
      <c r="Y638" s="141"/>
      <c r="Z638" s="141"/>
      <c r="AA638" s="141"/>
      <c r="AB638" s="142"/>
      <c r="AC638" s="142"/>
      <c r="AD638" s="143"/>
      <c r="AE638" s="144"/>
    </row>
    <row r="639" spans="3:31" ht="15.75" customHeight="1" x14ac:dyDescent="0.3">
      <c r="C639" s="133"/>
      <c r="D639" s="77"/>
      <c r="E639" s="133"/>
      <c r="O639" s="162"/>
      <c r="T639" s="142"/>
      <c r="U639" s="141"/>
      <c r="V639" s="141"/>
      <c r="W639" s="141"/>
      <c r="X639" s="141"/>
      <c r="Y639" s="141"/>
      <c r="Z639" s="141"/>
      <c r="AA639" s="141"/>
      <c r="AB639" s="142"/>
      <c r="AC639" s="142"/>
      <c r="AD639" s="143"/>
      <c r="AE639" s="144"/>
    </row>
    <row r="640" spans="3:31" ht="15.75" customHeight="1" x14ac:dyDescent="0.3">
      <c r="C640" s="133"/>
      <c r="D640" s="77"/>
      <c r="E640" s="133"/>
      <c r="O640" s="162"/>
      <c r="T640" s="142"/>
      <c r="U640" s="141"/>
      <c r="V640" s="141"/>
      <c r="W640" s="141"/>
      <c r="X640" s="141"/>
      <c r="Y640" s="141"/>
      <c r="Z640" s="141"/>
      <c r="AA640" s="141"/>
      <c r="AB640" s="142"/>
      <c r="AC640" s="142"/>
      <c r="AD640" s="143"/>
      <c r="AE640" s="144"/>
    </row>
    <row r="641" spans="3:31" ht="15.75" customHeight="1" x14ac:dyDescent="0.3">
      <c r="C641" s="133"/>
      <c r="D641" s="77"/>
      <c r="E641" s="133"/>
      <c r="O641" s="162"/>
      <c r="T641" s="142"/>
      <c r="U641" s="141"/>
      <c r="V641" s="141"/>
      <c r="W641" s="141"/>
      <c r="X641" s="141"/>
      <c r="Y641" s="141"/>
      <c r="Z641" s="141"/>
      <c r="AA641" s="141"/>
      <c r="AB641" s="142"/>
      <c r="AC641" s="142"/>
      <c r="AD641" s="143"/>
      <c r="AE641" s="144"/>
    </row>
    <row r="642" spans="3:31" ht="15.75" customHeight="1" x14ac:dyDescent="0.3">
      <c r="C642" s="133"/>
      <c r="D642" s="77"/>
      <c r="E642" s="133"/>
      <c r="O642" s="162"/>
      <c r="T642" s="142"/>
      <c r="U642" s="141"/>
      <c r="V642" s="141"/>
      <c r="W642" s="141"/>
      <c r="X642" s="141"/>
      <c r="Y642" s="141"/>
      <c r="Z642" s="141"/>
      <c r="AA642" s="141"/>
      <c r="AB642" s="142"/>
      <c r="AC642" s="142"/>
      <c r="AD642" s="143"/>
      <c r="AE642" s="144"/>
    </row>
    <row r="643" spans="3:31" ht="15.75" customHeight="1" x14ac:dyDescent="0.3">
      <c r="C643" s="133"/>
      <c r="D643" s="77"/>
      <c r="E643" s="133"/>
      <c r="O643" s="162"/>
      <c r="T643" s="142"/>
      <c r="U643" s="141"/>
      <c r="V643" s="141"/>
      <c r="W643" s="141"/>
      <c r="X643" s="141"/>
      <c r="Y643" s="141"/>
      <c r="Z643" s="141"/>
      <c r="AA643" s="141"/>
      <c r="AB643" s="142"/>
      <c r="AC643" s="142"/>
      <c r="AD643" s="143"/>
      <c r="AE643" s="144"/>
    </row>
    <row r="644" spans="3:31" ht="15.75" customHeight="1" x14ac:dyDescent="0.3">
      <c r="C644" s="133"/>
      <c r="D644" s="77"/>
      <c r="E644" s="133"/>
      <c r="O644" s="162"/>
      <c r="T644" s="142"/>
      <c r="U644" s="141"/>
      <c r="V644" s="141"/>
      <c r="W644" s="141"/>
      <c r="X644" s="141"/>
      <c r="Y644" s="141"/>
      <c r="Z644" s="141"/>
      <c r="AA644" s="141"/>
      <c r="AB644" s="142"/>
      <c r="AC644" s="142"/>
      <c r="AD644" s="143"/>
      <c r="AE644" s="144"/>
    </row>
    <row r="645" spans="3:31" ht="15.75" customHeight="1" x14ac:dyDescent="0.3">
      <c r="C645" s="133"/>
      <c r="D645" s="77"/>
      <c r="E645" s="133"/>
      <c r="O645" s="162"/>
      <c r="T645" s="142"/>
      <c r="U645" s="141"/>
      <c r="V645" s="141"/>
      <c r="W645" s="141"/>
      <c r="X645" s="141"/>
      <c r="Y645" s="141"/>
      <c r="Z645" s="141"/>
      <c r="AA645" s="141"/>
      <c r="AB645" s="142"/>
      <c r="AC645" s="142"/>
      <c r="AD645" s="143"/>
      <c r="AE645" s="144"/>
    </row>
    <row r="646" spans="3:31" ht="15.75" customHeight="1" x14ac:dyDescent="0.3">
      <c r="C646" s="133"/>
      <c r="D646" s="77"/>
      <c r="E646" s="133"/>
      <c r="O646" s="162"/>
      <c r="T646" s="142"/>
      <c r="U646" s="141"/>
      <c r="V646" s="141"/>
      <c r="W646" s="141"/>
      <c r="X646" s="141"/>
      <c r="Y646" s="141"/>
      <c r="Z646" s="141"/>
      <c r="AA646" s="141"/>
      <c r="AB646" s="142"/>
      <c r="AC646" s="142"/>
      <c r="AD646" s="143"/>
      <c r="AE646" s="144"/>
    </row>
    <row r="647" spans="3:31" ht="15.75" customHeight="1" x14ac:dyDescent="0.3">
      <c r="C647" s="133"/>
      <c r="D647" s="77"/>
      <c r="E647" s="133"/>
      <c r="O647" s="162"/>
      <c r="T647" s="142"/>
      <c r="U647" s="141"/>
      <c r="V647" s="141"/>
      <c r="W647" s="141"/>
      <c r="X647" s="141"/>
      <c r="Y647" s="141"/>
      <c r="Z647" s="141"/>
      <c r="AA647" s="141"/>
      <c r="AB647" s="142"/>
      <c r="AC647" s="142"/>
      <c r="AD647" s="143"/>
      <c r="AE647" s="144"/>
    </row>
    <row r="648" spans="3:31" ht="15.75" customHeight="1" x14ac:dyDescent="0.3">
      <c r="C648" s="133"/>
      <c r="D648" s="77"/>
      <c r="E648" s="133"/>
      <c r="O648" s="162"/>
      <c r="T648" s="142"/>
      <c r="U648" s="141"/>
      <c r="V648" s="141"/>
      <c r="W648" s="141"/>
      <c r="X648" s="141"/>
      <c r="Y648" s="141"/>
      <c r="Z648" s="141"/>
      <c r="AA648" s="141"/>
      <c r="AB648" s="142"/>
      <c r="AC648" s="142"/>
      <c r="AD648" s="143"/>
      <c r="AE648" s="144"/>
    </row>
    <row r="649" spans="3:31" ht="15.75" customHeight="1" x14ac:dyDescent="0.3">
      <c r="C649" s="133"/>
      <c r="D649" s="77"/>
      <c r="E649" s="133"/>
      <c r="O649" s="162"/>
      <c r="T649" s="142"/>
      <c r="U649" s="141"/>
      <c r="V649" s="141"/>
      <c r="W649" s="141"/>
      <c r="X649" s="141"/>
      <c r="Y649" s="141"/>
      <c r="Z649" s="141"/>
      <c r="AA649" s="141"/>
      <c r="AB649" s="142"/>
      <c r="AC649" s="142"/>
      <c r="AD649" s="143"/>
      <c r="AE649" s="144"/>
    </row>
    <row r="650" spans="3:31" ht="15.75" customHeight="1" x14ac:dyDescent="0.3">
      <c r="C650" s="133"/>
      <c r="D650" s="77"/>
      <c r="E650" s="133"/>
      <c r="O650" s="162"/>
      <c r="T650" s="142"/>
      <c r="U650" s="141"/>
      <c r="V650" s="141"/>
      <c r="W650" s="141"/>
      <c r="X650" s="141"/>
      <c r="Y650" s="141"/>
      <c r="Z650" s="141"/>
      <c r="AA650" s="141"/>
      <c r="AB650" s="142"/>
      <c r="AC650" s="142"/>
      <c r="AD650" s="143"/>
      <c r="AE650" s="144"/>
    </row>
    <row r="651" spans="3:31" ht="15.75" customHeight="1" x14ac:dyDescent="0.3">
      <c r="C651" s="133"/>
      <c r="D651" s="77"/>
      <c r="E651" s="133"/>
      <c r="O651" s="162"/>
      <c r="T651" s="142"/>
      <c r="U651" s="141"/>
      <c r="V651" s="141"/>
      <c r="W651" s="141"/>
      <c r="X651" s="141"/>
      <c r="Y651" s="141"/>
      <c r="Z651" s="141"/>
      <c r="AA651" s="141"/>
      <c r="AB651" s="142"/>
      <c r="AC651" s="142"/>
      <c r="AD651" s="143"/>
      <c r="AE651" s="144"/>
    </row>
    <row r="652" spans="3:31" ht="15.75" customHeight="1" x14ac:dyDescent="0.3">
      <c r="C652" s="133"/>
      <c r="D652" s="77"/>
      <c r="E652" s="133"/>
      <c r="O652" s="162"/>
      <c r="T652" s="142"/>
      <c r="U652" s="141"/>
      <c r="V652" s="141"/>
      <c r="W652" s="141"/>
      <c r="X652" s="141"/>
      <c r="Y652" s="141"/>
      <c r="Z652" s="141"/>
      <c r="AA652" s="141"/>
      <c r="AB652" s="142"/>
      <c r="AC652" s="142"/>
      <c r="AD652" s="143"/>
      <c r="AE652" s="144"/>
    </row>
    <row r="653" spans="3:31" ht="15.75" customHeight="1" x14ac:dyDescent="0.3">
      <c r="C653" s="133"/>
      <c r="D653" s="77"/>
      <c r="E653" s="133"/>
      <c r="O653" s="162"/>
      <c r="T653" s="142"/>
      <c r="U653" s="141"/>
      <c r="V653" s="141"/>
      <c r="W653" s="141"/>
      <c r="X653" s="141"/>
      <c r="Y653" s="141"/>
      <c r="Z653" s="141"/>
      <c r="AA653" s="141"/>
      <c r="AB653" s="142"/>
      <c r="AC653" s="142"/>
      <c r="AD653" s="143"/>
      <c r="AE653" s="144"/>
    </row>
    <row r="654" spans="3:31" ht="15.75" customHeight="1" x14ac:dyDescent="0.3">
      <c r="C654" s="133"/>
      <c r="D654" s="77"/>
      <c r="E654" s="133"/>
      <c r="O654" s="162"/>
      <c r="T654" s="142"/>
      <c r="U654" s="141"/>
      <c r="V654" s="141"/>
      <c r="W654" s="141"/>
      <c r="X654" s="141"/>
      <c r="Y654" s="141"/>
      <c r="Z654" s="141"/>
      <c r="AA654" s="141"/>
      <c r="AB654" s="142"/>
      <c r="AC654" s="142"/>
      <c r="AD654" s="143"/>
      <c r="AE654" s="144"/>
    </row>
    <row r="655" spans="3:31" ht="15.75" customHeight="1" x14ac:dyDescent="0.3">
      <c r="C655" s="133"/>
      <c r="D655" s="77"/>
      <c r="E655" s="133"/>
      <c r="O655" s="162"/>
      <c r="T655" s="142"/>
      <c r="U655" s="141"/>
      <c r="V655" s="141"/>
      <c r="W655" s="141"/>
      <c r="X655" s="141"/>
      <c r="Y655" s="141"/>
      <c r="Z655" s="141"/>
      <c r="AA655" s="141"/>
      <c r="AB655" s="142"/>
      <c r="AC655" s="142"/>
      <c r="AD655" s="143"/>
      <c r="AE655" s="144"/>
    </row>
    <row r="656" spans="3:31" ht="15.75" customHeight="1" x14ac:dyDescent="0.3">
      <c r="C656" s="133"/>
      <c r="D656" s="77"/>
      <c r="E656" s="133"/>
      <c r="O656" s="162"/>
      <c r="T656" s="142"/>
      <c r="U656" s="141"/>
      <c r="V656" s="141"/>
      <c r="W656" s="141"/>
      <c r="X656" s="141"/>
      <c r="Y656" s="141"/>
      <c r="Z656" s="141"/>
      <c r="AA656" s="141"/>
      <c r="AB656" s="142"/>
      <c r="AC656" s="142"/>
      <c r="AD656" s="143"/>
      <c r="AE656" s="144"/>
    </row>
    <row r="657" spans="3:31" ht="15.75" customHeight="1" x14ac:dyDescent="0.3">
      <c r="C657" s="133"/>
      <c r="D657" s="77"/>
      <c r="E657" s="133"/>
      <c r="O657" s="162"/>
      <c r="T657" s="142"/>
      <c r="U657" s="141"/>
      <c r="V657" s="141"/>
      <c r="W657" s="141"/>
      <c r="X657" s="141"/>
      <c r="Y657" s="141"/>
      <c r="Z657" s="141"/>
      <c r="AA657" s="141"/>
      <c r="AB657" s="142"/>
      <c r="AC657" s="142"/>
      <c r="AD657" s="143"/>
      <c r="AE657" s="144"/>
    </row>
    <row r="658" spans="3:31" ht="15.75" customHeight="1" x14ac:dyDescent="0.3">
      <c r="C658" s="133"/>
      <c r="D658" s="77"/>
      <c r="E658" s="133"/>
      <c r="O658" s="162"/>
      <c r="T658" s="142"/>
      <c r="U658" s="141"/>
      <c r="V658" s="141"/>
      <c r="W658" s="141"/>
      <c r="X658" s="141"/>
      <c r="Y658" s="141"/>
      <c r="Z658" s="141"/>
      <c r="AA658" s="141"/>
      <c r="AB658" s="142"/>
      <c r="AC658" s="142"/>
      <c r="AD658" s="143"/>
      <c r="AE658" s="144"/>
    </row>
    <row r="659" spans="3:31" ht="15.75" customHeight="1" x14ac:dyDescent="0.3">
      <c r="C659" s="133"/>
      <c r="D659" s="77"/>
      <c r="E659" s="133"/>
      <c r="O659" s="162"/>
      <c r="T659" s="142"/>
      <c r="U659" s="141"/>
      <c r="V659" s="141"/>
      <c r="W659" s="141"/>
      <c r="X659" s="141"/>
      <c r="Y659" s="141"/>
      <c r="Z659" s="141"/>
      <c r="AA659" s="141"/>
      <c r="AB659" s="142"/>
      <c r="AC659" s="142"/>
      <c r="AD659" s="143"/>
      <c r="AE659" s="144"/>
    </row>
    <row r="660" spans="3:31" ht="15.75" customHeight="1" x14ac:dyDescent="0.3">
      <c r="C660" s="133"/>
      <c r="D660" s="77"/>
      <c r="E660" s="133"/>
      <c r="O660" s="162"/>
      <c r="T660" s="142"/>
      <c r="U660" s="141"/>
      <c r="V660" s="141"/>
      <c r="W660" s="141"/>
      <c r="X660" s="141"/>
      <c r="Y660" s="141"/>
      <c r="Z660" s="141"/>
      <c r="AA660" s="141"/>
      <c r="AB660" s="142"/>
      <c r="AC660" s="142"/>
      <c r="AD660" s="143"/>
      <c r="AE660" s="144"/>
    </row>
    <row r="661" spans="3:31" ht="15.75" customHeight="1" x14ac:dyDescent="0.3">
      <c r="C661" s="133"/>
      <c r="D661" s="77"/>
      <c r="E661" s="133"/>
      <c r="O661" s="162"/>
      <c r="T661" s="142"/>
      <c r="U661" s="141"/>
      <c r="V661" s="141"/>
      <c r="W661" s="141"/>
      <c r="X661" s="141"/>
      <c r="Y661" s="141"/>
      <c r="Z661" s="141"/>
      <c r="AA661" s="141"/>
      <c r="AB661" s="142"/>
      <c r="AC661" s="142"/>
      <c r="AD661" s="143"/>
      <c r="AE661" s="144"/>
    </row>
    <row r="662" spans="3:31" ht="15.75" customHeight="1" x14ac:dyDescent="0.3">
      <c r="C662" s="133"/>
      <c r="D662" s="77"/>
      <c r="E662" s="133"/>
      <c r="O662" s="162"/>
      <c r="T662" s="142"/>
      <c r="U662" s="141"/>
      <c r="V662" s="141"/>
      <c r="W662" s="141"/>
      <c r="X662" s="141"/>
      <c r="Y662" s="141"/>
      <c r="Z662" s="141"/>
      <c r="AA662" s="141"/>
      <c r="AB662" s="142"/>
      <c r="AC662" s="142"/>
      <c r="AD662" s="143"/>
      <c r="AE662" s="144"/>
    </row>
    <row r="663" spans="3:31" ht="15.75" customHeight="1" x14ac:dyDescent="0.3">
      <c r="C663" s="133"/>
      <c r="D663" s="77"/>
      <c r="E663" s="133"/>
      <c r="O663" s="162"/>
      <c r="T663" s="142"/>
      <c r="U663" s="141"/>
      <c r="V663" s="141"/>
      <c r="W663" s="141"/>
      <c r="X663" s="141"/>
      <c r="Y663" s="141"/>
      <c r="Z663" s="141"/>
      <c r="AA663" s="141"/>
      <c r="AB663" s="142"/>
      <c r="AC663" s="142"/>
      <c r="AD663" s="143"/>
      <c r="AE663" s="144"/>
    </row>
    <row r="664" spans="3:31" ht="15.75" customHeight="1" x14ac:dyDescent="0.3">
      <c r="C664" s="133"/>
      <c r="D664" s="77"/>
      <c r="E664" s="133"/>
      <c r="O664" s="162"/>
      <c r="T664" s="142"/>
      <c r="U664" s="141"/>
      <c r="V664" s="141"/>
      <c r="W664" s="141"/>
      <c r="X664" s="141"/>
      <c r="Y664" s="141"/>
      <c r="Z664" s="141"/>
      <c r="AA664" s="141"/>
      <c r="AB664" s="142"/>
      <c r="AC664" s="142"/>
      <c r="AD664" s="143"/>
      <c r="AE664" s="144"/>
    </row>
    <row r="665" spans="3:31" ht="15.75" customHeight="1" x14ac:dyDescent="0.3">
      <c r="C665" s="133"/>
      <c r="D665" s="77"/>
      <c r="E665" s="133"/>
      <c r="O665" s="162"/>
      <c r="T665" s="142"/>
      <c r="U665" s="141"/>
      <c r="V665" s="141"/>
      <c r="W665" s="141"/>
      <c r="X665" s="141"/>
      <c r="Y665" s="141"/>
      <c r="Z665" s="141"/>
      <c r="AA665" s="141"/>
      <c r="AB665" s="142"/>
      <c r="AC665" s="142"/>
      <c r="AD665" s="143"/>
      <c r="AE665" s="144"/>
    </row>
    <row r="666" spans="3:31" ht="15.75" customHeight="1" x14ac:dyDescent="0.3">
      <c r="C666" s="133"/>
      <c r="D666" s="77"/>
      <c r="E666" s="133"/>
      <c r="O666" s="162"/>
      <c r="T666" s="142"/>
      <c r="U666" s="141"/>
      <c r="V666" s="141"/>
      <c r="W666" s="141"/>
      <c r="X666" s="141"/>
      <c r="Y666" s="141"/>
      <c r="Z666" s="141"/>
      <c r="AA666" s="141"/>
      <c r="AB666" s="142"/>
      <c r="AC666" s="142"/>
      <c r="AD666" s="143"/>
      <c r="AE666" s="144"/>
    </row>
    <row r="667" spans="3:31" ht="15.75" customHeight="1" x14ac:dyDescent="0.3">
      <c r="C667" s="133"/>
      <c r="D667" s="77"/>
      <c r="E667" s="133"/>
      <c r="O667" s="162"/>
      <c r="T667" s="142"/>
      <c r="U667" s="141"/>
      <c r="V667" s="141"/>
      <c r="W667" s="141"/>
      <c r="X667" s="141"/>
      <c r="Y667" s="141"/>
      <c r="Z667" s="141"/>
      <c r="AA667" s="141"/>
      <c r="AB667" s="142"/>
      <c r="AC667" s="142"/>
      <c r="AD667" s="143"/>
      <c r="AE667" s="144"/>
    </row>
    <row r="668" spans="3:31" ht="15.75" customHeight="1" x14ac:dyDescent="0.3">
      <c r="C668" s="133"/>
      <c r="D668" s="77"/>
      <c r="E668" s="133"/>
      <c r="O668" s="162"/>
      <c r="T668" s="142"/>
      <c r="U668" s="141"/>
      <c r="V668" s="141"/>
      <c r="W668" s="141"/>
      <c r="X668" s="141"/>
      <c r="Y668" s="141"/>
      <c r="Z668" s="141"/>
      <c r="AA668" s="141"/>
      <c r="AB668" s="142"/>
      <c r="AC668" s="142"/>
      <c r="AD668" s="143"/>
      <c r="AE668" s="144"/>
    </row>
    <row r="669" spans="3:31" ht="15.75" customHeight="1" x14ac:dyDescent="0.3">
      <c r="C669" s="133"/>
      <c r="D669" s="77"/>
      <c r="E669" s="133"/>
      <c r="O669" s="162"/>
      <c r="T669" s="142"/>
      <c r="U669" s="141"/>
      <c r="V669" s="141"/>
      <c r="W669" s="141"/>
      <c r="X669" s="141"/>
      <c r="Y669" s="141"/>
      <c r="Z669" s="141"/>
      <c r="AA669" s="141"/>
      <c r="AB669" s="142"/>
      <c r="AC669" s="142"/>
      <c r="AD669" s="143"/>
      <c r="AE669" s="144"/>
    </row>
    <row r="670" spans="3:31" ht="15.75" customHeight="1" x14ac:dyDescent="0.3">
      <c r="C670" s="133"/>
      <c r="D670" s="77"/>
      <c r="E670" s="133"/>
      <c r="O670" s="162"/>
      <c r="T670" s="142"/>
      <c r="U670" s="141"/>
      <c r="V670" s="141"/>
      <c r="W670" s="141"/>
      <c r="X670" s="141"/>
      <c r="Y670" s="141"/>
      <c r="Z670" s="141"/>
      <c r="AA670" s="141"/>
      <c r="AB670" s="142"/>
      <c r="AC670" s="142"/>
      <c r="AD670" s="143"/>
      <c r="AE670" s="144"/>
    </row>
    <row r="671" spans="3:31" ht="15.75" customHeight="1" x14ac:dyDescent="0.3">
      <c r="C671" s="133"/>
      <c r="D671" s="77"/>
      <c r="E671" s="133"/>
      <c r="O671" s="162"/>
      <c r="T671" s="142"/>
      <c r="U671" s="141"/>
      <c r="V671" s="141"/>
      <c r="W671" s="141"/>
      <c r="X671" s="141"/>
      <c r="Y671" s="141"/>
      <c r="Z671" s="141"/>
      <c r="AA671" s="141"/>
      <c r="AB671" s="142"/>
      <c r="AC671" s="142"/>
      <c r="AD671" s="143"/>
      <c r="AE671" s="144"/>
    </row>
    <row r="672" spans="3:31" ht="15.75" customHeight="1" x14ac:dyDescent="0.3">
      <c r="C672" s="133"/>
      <c r="D672" s="77"/>
      <c r="E672" s="133"/>
      <c r="O672" s="162"/>
      <c r="T672" s="142"/>
      <c r="U672" s="141"/>
      <c r="V672" s="141"/>
      <c r="W672" s="141"/>
      <c r="X672" s="141"/>
      <c r="Y672" s="141"/>
      <c r="Z672" s="141"/>
      <c r="AA672" s="141"/>
      <c r="AB672" s="142"/>
      <c r="AC672" s="142"/>
      <c r="AD672" s="143"/>
      <c r="AE672" s="144"/>
    </row>
    <row r="673" spans="3:31" ht="15.75" customHeight="1" x14ac:dyDescent="0.3">
      <c r="C673" s="133"/>
      <c r="D673" s="77"/>
      <c r="E673" s="133"/>
      <c r="O673" s="162"/>
      <c r="T673" s="142"/>
      <c r="U673" s="141"/>
      <c r="V673" s="141"/>
      <c r="W673" s="141"/>
      <c r="X673" s="141"/>
      <c r="Y673" s="141"/>
      <c r="Z673" s="141"/>
      <c r="AA673" s="141"/>
      <c r="AB673" s="142"/>
      <c r="AC673" s="142"/>
      <c r="AD673" s="143"/>
      <c r="AE673" s="144"/>
    </row>
    <row r="674" spans="3:31" ht="15.75" customHeight="1" x14ac:dyDescent="0.3">
      <c r="C674" s="133"/>
      <c r="D674" s="77"/>
      <c r="E674" s="133"/>
      <c r="O674" s="162"/>
      <c r="T674" s="142"/>
      <c r="U674" s="141"/>
      <c r="V674" s="141"/>
      <c r="W674" s="141"/>
      <c r="X674" s="141"/>
      <c r="Y674" s="141"/>
      <c r="Z674" s="141"/>
      <c r="AA674" s="141"/>
      <c r="AB674" s="142"/>
      <c r="AC674" s="142"/>
      <c r="AD674" s="143"/>
      <c r="AE674" s="144"/>
    </row>
    <row r="675" spans="3:31" ht="15.75" customHeight="1" x14ac:dyDescent="0.3">
      <c r="C675" s="133"/>
      <c r="D675" s="77"/>
      <c r="E675" s="133"/>
      <c r="O675" s="162"/>
      <c r="T675" s="142"/>
      <c r="U675" s="141"/>
      <c r="V675" s="141"/>
      <c r="W675" s="141"/>
      <c r="X675" s="141"/>
      <c r="Y675" s="141"/>
      <c r="Z675" s="141"/>
      <c r="AA675" s="141"/>
      <c r="AB675" s="142"/>
      <c r="AC675" s="142"/>
      <c r="AD675" s="143"/>
      <c r="AE675" s="144"/>
    </row>
    <row r="676" spans="3:31" ht="15.75" customHeight="1" x14ac:dyDescent="0.3">
      <c r="C676" s="133"/>
      <c r="D676" s="77"/>
      <c r="E676" s="133"/>
      <c r="O676" s="162"/>
      <c r="T676" s="142"/>
      <c r="U676" s="141"/>
      <c r="V676" s="141"/>
      <c r="W676" s="141"/>
      <c r="X676" s="141"/>
      <c r="Y676" s="141"/>
      <c r="Z676" s="141"/>
      <c r="AA676" s="141"/>
      <c r="AB676" s="142"/>
      <c r="AC676" s="142"/>
      <c r="AD676" s="143"/>
      <c r="AE676" s="144"/>
    </row>
    <row r="677" spans="3:31" ht="15.75" customHeight="1" x14ac:dyDescent="0.3">
      <c r="C677" s="133"/>
      <c r="D677" s="77"/>
      <c r="E677" s="133"/>
      <c r="O677" s="162"/>
      <c r="T677" s="142"/>
      <c r="U677" s="141"/>
      <c r="V677" s="141"/>
      <c r="W677" s="141"/>
      <c r="X677" s="141"/>
      <c r="Y677" s="141"/>
      <c r="Z677" s="141"/>
      <c r="AA677" s="141"/>
      <c r="AB677" s="142"/>
      <c r="AC677" s="142"/>
      <c r="AD677" s="143"/>
      <c r="AE677" s="144"/>
    </row>
    <row r="678" spans="3:31" ht="15.75" customHeight="1" x14ac:dyDescent="0.3">
      <c r="C678" s="133"/>
      <c r="D678" s="77"/>
      <c r="E678" s="133"/>
      <c r="O678" s="162"/>
      <c r="T678" s="142"/>
      <c r="U678" s="141"/>
      <c r="V678" s="141"/>
      <c r="W678" s="141"/>
      <c r="X678" s="141"/>
      <c r="Y678" s="141"/>
      <c r="Z678" s="141"/>
      <c r="AA678" s="141"/>
      <c r="AB678" s="142"/>
      <c r="AC678" s="142"/>
      <c r="AD678" s="143"/>
      <c r="AE678" s="144"/>
    </row>
    <row r="679" spans="3:31" ht="15.75" customHeight="1" x14ac:dyDescent="0.3">
      <c r="C679" s="133"/>
      <c r="D679" s="77"/>
      <c r="E679" s="133"/>
      <c r="O679" s="162"/>
      <c r="T679" s="142"/>
      <c r="U679" s="141"/>
      <c r="V679" s="141"/>
      <c r="W679" s="141"/>
      <c r="X679" s="141"/>
      <c r="Y679" s="141"/>
      <c r="Z679" s="141"/>
      <c r="AA679" s="141"/>
      <c r="AB679" s="142"/>
      <c r="AC679" s="142"/>
      <c r="AD679" s="143"/>
      <c r="AE679" s="144"/>
    </row>
    <row r="680" spans="3:31" ht="15.75" customHeight="1" x14ac:dyDescent="0.3">
      <c r="C680" s="133"/>
      <c r="D680" s="77"/>
      <c r="E680" s="133"/>
      <c r="O680" s="162"/>
      <c r="T680" s="142"/>
      <c r="U680" s="141"/>
      <c r="V680" s="141"/>
      <c r="W680" s="141"/>
      <c r="X680" s="141"/>
      <c r="Y680" s="141"/>
      <c r="Z680" s="141"/>
      <c r="AA680" s="141"/>
      <c r="AB680" s="142"/>
      <c r="AC680" s="142"/>
      <c r="AD680" s="143"/>
      <c r="AE680" s="144"/>
    </row>
    <row r="681" spans="3:31" ht="15.75" customHeight="1" x14ac:dyDescent="0.3">
      <c r="C681" s="133"/>
      <c r="D681" s="77"/>
      <c r="E681" s="133"/>
      <c r="O681" s="162"/>
      <c r="T681" s="142"/>
      <c r="U681" s="141"/>
      <c r="V681" s="141"/>
      <c r="W681" s="141"/>
      <c r="X681" s="141"/>
      <c r="Y681" s="141"/>
      <c r="Z681" s="141"/>
      <c r="AA681" s="141"/>
      <c r="AB681" s="142"/>
      <c r="AC681" s="142"/>
      <c r="AD681" s="143"/>
      <c r="AE681" s="144"/>
    </row>
    <row r="682" spans="3:31" ht="15.75" customHeight="1" x14ac:dyDescent="0.3">
      <c r="C682" s="133"/>
      <c r="D682" s="77"/>
      <c r="E682" s="133"/>
      <c r="O682" s="162"/>
      <c r="T682" s="142"/>
      <c r="U682" s="141"/>
      <c r="V682" s="141"/>
      <c r="W682" s="141"/>
      <c r="X682" s="141"/>
      <c r="Y682" s="141"/>
      <c r="Z682" s="141"/>
      <c r="AA682" s="141"/>
      <c r="AB682" s="142"/>
      <c r="AC682" s="142"/>
      <c r="AD682" s="143"/>
      <c r="AE682" s="144"/>
    </row>
    <row r="683" spans="3:31" ht="15.75" customHeight="1" x14ac:dyDescent="0.3">
      <c r="C683" s="133"/>
      <c r="D683" s="77"/>
      <c r="E683" s="133"/>
      <c r="O683" s="162"/>
      <c r="T683" s="142"/>
      <c r="U683" s="141"/>
      <c r="V683" s="141"/>
      <c r="W683" s="141"/>
      <c r="X683" s="141"/>
      <c r="Y683" s="141"/>
      <c r="Z683" s="141"/>
      <c r="AA683" s="141"/>
      <c r="AB683" s="142"/>
      <c r="AC683" s="142"/>
      <c r="AD683" s="143"/>
      <c r="AE683" s="144"/>
    </row>
    <row r="684" spans="3:31" ht="15.75" customHeight="1" x14ac:dyDescent="0.3">
      <c r="C684" s="133"/>
      <c r="D684" s="77"/>
      <c r="E684" s="133"/>
      <c r="O684" s="162"/>
      <c r="T684" s="142"/>
      <c r="U684" s="141"/>
      <c r="V684" s="141"/>
      <c r="W684" s="141"/>
      <c r="X684" s="141"/>
      <c r="Y684" s="141"/>
      <c r="Z684" s="141"/>
      <c r="AA684" s="141"/>
      <c r="AB684" s="142"/>
      <c r="AC684" s="142"/>
      <c r="AD684" s="143"/>
      <c r="AE684" s="144"/>
    </row>
    <row r="685" spans="3:31" ht="15.75" customHeight="1" x14ac:dyDescent="0.3">
      <c r="C685" s="133"/>
      <c r="D685" s="77"/>
      <c r="E685" s="133"/>
      <c r="O685" s="162"/>
      <c r="T685" s="142"/>
      <c r="U685" s="141"/>
      <c r="V685" s="141"/>
      <c r="W685" s="141"/>
      <c r="X685" s="141"/>
      <c r="Y685" s="141"/>
      <c r="Z685" s="141"/>
      <c r="AA685" s="141"/>
      <c r="AB685" s="142"/>
      <c r="AC685" s="142"/>
      <c r="AD685" s="143"/>
      <c r="AE685" s="144"/>
    </row>
    <row r="686" spans="3:31" ht="15.75" customHeight="1" x14ac:dyDescent="0.3">
      <c r="C686" s="133"/>
      <c r="D686" s="77"/>
      <c r="E686" s="133"/>
      <c r="O686" s="162"/>
      <c r="T686" s="142"/>
      <c r="U686" s="141"/>
      <c r="V686" s="141"/>
      <c r="W686" s="141"/>
      <c r="X686" s="141"/>
      <c r="Y686" s="141"/>
      <c r="Z686" s="141"/>
      <c r="AA686" s="141"/>
      <c r="AB686" s="142"/>
      <c r="AC686" s="142"/>
      <c r="AD686" s="143"/>
      <c r="AE686" s="144"/>
    </row>
    <row r="687" spans="3:31" ht="15.75" customHeight="1" x14ac:dyDescent="0.3">
      <c r="C687" s="133"/>
      <c r="D687" s="77"/>
      <c r="E687" s="133"/>
      <c r="O687" s="162"/>
      <c r="T687" s="142"/>
      <c r="U687" s="141"/>
      <c r="V687" s="141"/>
      <c r="W687" s="141"/>
      <c r="X687" s="141"/>
      <c r="Y687" s="141"/>
      <c r="Z687" s="141"/>
      <c r="AA687" s="141"/>
      <c r="AB687" s="142"/>
      <c r="AC687" s="142"/>
      <c r="AD687" s="143"/>
      <c r="AE687" s="144"/>
    </row>
    <row r="688" spans="3:31" ht="15.75" customHeight="1" x14ac:dyDescent="0.3">
      <c r="C688" s="133"/>
      <c r="D688" s="77"/>
      <c r="E688" s="133"/>
      <c r="O688" s="162"/>
      <c r="T688" s="142"/>
      <c r="U688" s="141"/>
      <c r="V688" s="141"/>
      <c r="W688" s="141"/>
      <c r="X688" s="141"/>
      <c r="Y688" s="141"/>
      <c r="Z688" s="141"/>
      <c r="AA688" s="141"/>
      <c r="AB688" s="142"/>
      <c r="AC688" s="142"/>
      <c r="AD688" s="143"/>
      <c r="AE688" s="144"/>
    </row>
    <row r="689" spans="3:31" ht="15.75" customHeight="1" x14ac:dyDescent="0.3">
      <c r="C689" s="133"/>
      <c r="D689" s="77"/>
      <c r="E689" s="133"/>
      <c r="O689" s="162"/>
      <c r="T689" s="142"/>
      <c r="U689" s="141"/>
      <c r="V689" s="141"/>
      <c r="W689" s="141"/>
      <c r="X689" s="141"/>
      <c r="Y689" s="141"/>
      <c r="Z689" s="141"/>
      <c r="AA689" s="141"/>
      <c r="AB689" s="142"/>
      <c r="AC689" s="142"/>
      <c r="AD689" s="143"/>
      <c r="AE689" s="144"/>
    </row>
    <row r="690" spans="3:31" ht="15.75" customHeight="1" x14ac:dyDescent="0.3">
      <c r="C690" s="133"/>
      <c r="D690" s="77"/>
      <c r="E690" s="133"/>
      <c r="O690" s="162"/>
      <c r="T690" s="142"/>
      <c r="U690" s="141"/>
      <c r="V690" s="141"/>
      <c r="W690" s="141"/>
      <c r="X690" s="141"/>
      <c r="Y690" s="141"/>
      <c r="Z690" s="141"/>
      <c r="AA690" s="141"/>
      <c r="AB690" s="142"/>
      <c r="AC690" s="142"/>
      <c r="AD690" s="143"/>
      <c r="AE690" s="144"/>
    </row>
    <row r="691" spans="3:31" ht="15.75" customHeight="1" x14ac:dyDescent="0.3">
      <c r="C691" s="133"/>
      <c r="D691" s="77"/>
      <c r="E691" s="133"/>
      <c r="O691" s="162"/>
      <c r="T691" s="142"/>
      <c r="U691" s="141"/>
      <c r="V691" s="141"/>
      <c r="W691" s="141"/>
      <c r="X691" s="141"/>
      <c r="Y691" s="141"/>
      <c r="Z691" s="141"/>
      <c r="AA691" s="141"/>
      <c r="AB691" s="142"/>
      <c r="AC691" s="142"/>
      <c r="AD691" s="143"/>
      <c r="AE691" s="144"/>
    </row>
    <row r="692" spans="3:31" ht="15.75" customHeight="1" x14ac:dyDescent="0.3">
      <c r="C692" s="133"/>
      <c r="D692" s="77"/>
      <c r="E692" s="133"/>
      <c r="O692" s="162"/>
      <c r="T692" s="142"/>
      <c r="U692" s="141"/>
      <c r="V692" s="141"/>
      <c r="W692" s="141"/>
      <c r="X692" s="141"/>
      <c r="Y692" s="141"/>
      <c r="Z692" s="141"/>
      <c r="AA692" s="141"/>
      <c r="AB692" s="142"/>
      <c r="AC692" s="142"/>
      <c r="AD692" s="143"/>
      <c r="AE692" s="144"/>
    </row>
    <row r="693" spans="3:31" ht="15.75" customHeight="1" x14ac:dyDescent="0.3">
      <c r="C693" s="133"/>
      <c r="D693" s="77"/>
      <c r="E693" s="133"/>
      <c r="O693" s="162"/>
      <c r="T693" s="142"/>
      <c r="U693" s="141"/>
      <c r="V693" s="141"/>
      <c r="W693" s="141"/>
      <c r="X693" s="141"/>
      <c r="Y693" s="141"/>
      <c r="Z693" s="141"/>
      <c r="AA693" s="141"/>
      <c r="AB693" s="142"/>
      <c r="AC693" s="142"/>
      <c r="AD693" s="143"/>
      <c r="AE693" s="144"/>
    </row>
    <row r="694" spans="3:31" ht="15.75" customHeight="1" x14ac:dyDescent="0.3">
      <c r="C694" s="133"/>
      <c r="D694" s="77"/>
      <c r="E694" s="133"/>
      <c r="O694" s="162"/>
      <c r="T694" s="142"/>
      <c r="U694" s="141"/>
      <c r="V694" s="141"/>
      <c r="W694" s="141"/>
      <c r="X694" s="141"/>
      <c r="Y694" s="141"/>
      <c r="Z694" s="141"/>
      <c r="AA694" s="141"/>
      <c r="AB694" s="142"/>
      <c r="AC694" s="142"/>
      <c r="AD694" s="143"/>
      <c r="AE694" s="144"/>
    </row>
    <row r="695" spans="3:31" ht="15.75" customHeight="1" x14ac:dyDescent="0.3">
      <c r="C695" s="133"/>
      <c r="D695" s="77"/>
      <c r="E695" s="133"/>
      <c r="O695" s="162"/>
      <c r="T695" s="142"/>
      <c r="U695" s="141"/>
      <c r="V695" s="141"/>
      <c r="W695" s="141"/>
      <c r="X695" s="141"/>
      <c r="Y695" s="141"/>
      <c r="Z695" s="141"/>
      <c r="AA695" s="141"/>
      <c r="AB695" s="142"/>
      <c r="AC695" s="142"/>
      <c r="AD695" s="143"/>
      <c r="AE695" s="144"/>
    </row>
    <row r="696" spans="3:31" ht="15.75" customHeight="1" x14ac:dyDescent="0.3">
      <c r="C696" s="133"/>
      <c r="D696" s="77"/>
      <c r="E696" s="133"/>
      <c r="O696" s="162"/>
      <c r="T696" s="142"/>
      <c r="U696" s="141"/>
      <c r="V696" s="141"/>
      <c r="W696" s="141"/>
      <c r="X696" s="141"/>
      <c r="Y696" s="141"/>
      <c r="Z696" s="141"/>
      <c r="AA696" s="141"/>
      <c r="AB696" s="142"/>
      <c r="AC696" s="142"/>
      <c r="AD696" s="143"/>
      <c r="AE696" s="144"/>
    </row>
    <row r="697" spans="3:31" ht="15.75" customHeight="1" x14ac:dyDescent="0.3">
      <c r="C697" s="133"/>
      <c r="D697" s="77"/>
      <c r="E697" s="133"/>
      <c r="O697" s="162"/>
      <c r="T697" s="142"/>
      <c r="U697" s="141"/>
      <c r="V697" s="141"/>
      <c r="W697" s="141"/>
      <c r="X697" s="141"/>
      <c r="Y697" s="141"/>
      <c r="Z697" s="141"/>
      <c r="AA697" s="141"/>
      <c r="AB697" s="142"/>
      <c r="AC697" s="142"/>
      <c r="AD697" s="143"/>
      <c r="AE697" s="144"/>
    </row>
    <row r="698" spans="3:31" ht="15.75" customHeight="1" x14ac:dyDescent="0.3">
      <c r="C698" s="133"/>
      <c r="D698" s="77"/>
      <c r="E698" s="133"/>
      <c r="O698" s="162"/>
      <c r="T698" s="142"/>
      <c r="U698" s="141"/>
      <c r="V698" s="141"/>
      <c r="W698" s="141"/>
      <c r="X698" s="141"/>
      <c r="Y698" s="141"/>
      <c r="Z698" s="141"/>
      <c r="AA698" s="141"/>
      <c r="AB698" s="142"/>
      <c r="AC698" s="142"/>
      <c r="AD698" s="143"/>
      <c r="AE698" s="144"/>
    </row>
    <row r="699" spans="3:31" ht="15.75" customHeight="1" x14ac:dyDescent="0.3">
      <c r="C699" s="133"/>
      <c r="D699" s="77"/>
      <c r="E699" s="133"/>
      <c r="O699" s="162"/>
      <c r="T699" s="142"/>
      <c r="U699" s="141"/>
      <c r="V699" s="141"/>
      <c r="W699" s="141"/>
      <c r="X699" s="141"/>
      <c r="Y699" s="141"/>
      <c r="Z699" s="141"/>
      <c r="AA699" s="141"/>
      <c r="AB699" s="142"/>
      <c r="AC699" s="142"/>
      <c r="AD699" s="143"/>
      <c r="AE699" s="144"/>
    </row>
    <row r="700" spans="3:31" ht="15.75" customHeight="1" x14ac:dyDescent="0.3">
      <c r="C700" s="133"/>
      <c r="D700" s="77"/>
      <c r="E700" s="133"/>
      <c r="O700" s="162"/>
      <c r="T700" s="142"/>
      <c r="U700" s="141"/>
      <c r="V700" s="141"/>
      <c r="W700" s="141"/>
      <c r="X700" s="141"/>
      <c r="Y700" s="141"/>
      <c r="Z700" s="141"/>
      <c r="AA700" s="141"/>
      <c r="AB700" s="142"/>
      <c r="AC700" s="142"/>
      <c r="AD700" s="143"/>
      <c r="AE700" s="144"/>
    </row>
    <row r="701" spans="3:31" ht="15.75" customHeight="1" x14ac:dyDescent="0.3">
      <c r="C701" s="133"/>
      <c r="D701" s="77"/>
      <c r="E701" s="133"/>
      <c r="O701" s="162"/>
      <c r="T701" s="142"/>
      <c r="U701" s="141"/>
      <c r="V701" s="141"/>
      <c r="W701" s="141"/>
      <c r="X701" s="141"/>
      <c r="Y701" s="141"/>
      <c r="Z701" s="141"/>
      <c r="AA701" s="141"/>
      <c r="AB701" s="142"/>
      <c r="AC701" s="142"/>
      <c r="AD701" s="143"/>
      <c r="AE701" s="144"/>
    </row>
    <row r="702" spans="3:31" ht="15.75" customHeight="1" x14ac:dyDescent="0.3">
      <c r="C702" s="133"/>
      <c r="D702" s="77"/>
      <c r="E702" s="133"/>
      <c r="O702" s="162"/>
      <c r="T702" s="142"/>
      <c r="U702" s="141"/>
      <c r="V702" s="141"/>
      <c r="W702" s="141"/>
      <c r="X702" s="141"/>
      <c r="Y702" s="141"/>
      <c r="Z702" s="141"/>
      <c r="AA702" s="141"/>
      <c r="AB702" s="142"/>
      <c r="AC702" s="142"/>
      <c r="AD702" s="143"/>
      <c r="AE702" s="144"/>
    </row>
    <row r="703" spans="3:31" ht="15.75" customHeight="1" x14ac:dyDescent="0.3">
      <c r="C703" s="133"/>
      <c r="D703" s="77"/>
      <c r="E703" s="133"/>
      <c r="O703" s="162"/>
      <c r="T703" s="142"/>
      <c r="U703" s="141"/>
      <c r="V703" s="141"/>
      <c r="W703" s="141"/>
      <c r="X703" s="141"/>
      <c r="Y703" s="141"/>
      <c r="Z703" s="141"/>
      <c r="AA703" s="141"/>
      <c r="AB703" s="142"/>
      <c r="AC703" s="142"/>
      <c r="AD703" s="143"/>
      <c r="AE703" s="144"/>
    </row>
    <row r="704" spans="3:31" ht="15.75" customHeight="1" x14ac:dyDescent="0.3">
      <c r="C704" s="133"/>
      <c r="D704" s="77"/>
      <c r="E704" s="133"/>
      <c r="O704" s="162"/>
      <c r="T704" s="142"/>
      <c r="U704" s="141"/>
      <c r="V704" s="141"/>
      <c r="W704" s="141"/>
      <c r="X704" s="141"/>
      <c r="Y704" s="141"/>
      <c r="Z704" s="141"/>
      <c r="AA704" s="141"/>
      <c r="AB704" s="142"/>
      <c r="AC704" s="142"/>
      <c r="AD704" s="143"/>
      <c r="AE704" s="144"/>
    </row>
    <row r="705" spans="3:31" ht="15.75" customHeight="1" x14ac:dyDescent="0.3">
      <c r="C705" s="133"/>
      <c r="D705" s="77"/>
      <c r="E705" s="133"/>
      <c r="O705" s="162"/>
      <c r="T705" s="142"/>
      <c r="U705" s="141"/>
      <c r="V705" s="141"/>
      <c r="W705" s="141"/>
      <c r="X705" s="141"/>
      <c r="Y705" s="141"/>
      <c r="Z705" s="141"/>
      <c r="AA705" s="141"/>
      <c r="AB705" s="142"/>
      <c r="AC705" s="142"/>
      <c r="AD705" s="143"/>
      <c r="AE705" s="144"/>
    </row>
    <row r="706" spans="3:31" ht="15.75" customHeight="1" x14ac:dyDescent="0.3">
      <c r="C706" s="133"/>
      <c r="D706" s="77"/>
      <c r="E706" s="133"/>
      <c r="O706" s="162"/>
      <c r="T706" s="142"/>
      <c r="U706" s="141"/>
      <c r="V706" s="141"/>
      <c r="W706" s="141"/>
      <c r="X706" s="141"/>
      <c r="Y706" s="141"/>
      <c r="Z706" s="141"/>
      <c r="AA706" s="141"/>
      <c r="AB706" s="142"/>
      <c r="AC706" s="142"/>
      <c r="AD706" s="143"/>
      <c r="AE706" s="144"/>
    </row>
    <row r="707" spans="3:31" ht="15.75" customHeight="1" x14ac:dyDescent="0.3">
      <c r="C707" s="133"/>
      <c r="D707" s="77"/>
      <c r="E707" s="133"/>
      <c r="O707" s="162"/>
      <c r="T707" s="142"/>
      <c r="U707" s="141"/>
      <c r="V707" s="141"/>
      <c r="W707" s="141"/>
      <c r="X707" s="141"/>
      <c r="Y707" s="141"/>
      <c r="Z707" s="141"/>
      <c r="AA707" s="141"/>
      <c r="AB707" s="142"/>
      <c r="AC707" s="142"/>
      <c r="AD707" s="143"/>
      <c r="AE707" s="144"/>
    </row>
    <row r="708" spans="3:31" ht="15.75" customHeight="1" x14ac:dyDescent="0.3">
      <c r="C708" s="133"/>
      <c r="D708" s="77"/>
      <c r="E708" s="133"/>
      <c r="O708" s="162"/>
      <c r="T708" s="142"/>
      <c r="U708" s="141"/>
      <c r="V708" s="141"/>
      <c r="W708" s="141"/>
      <c r="X708" s="141"/>
      <c r="Y708" s="141"/>
      <c r="Z708" s="141"/>
      <c r="AA708" s="141"/>
      <c r="AB708" s="142"/>
      <c r="AC708" s="142"/>
      <c r="AD708" s="143"/>
      <c r="AE708" s="144"/>
    </row>
    <row r="709" spans="3:31" ht="15.75" customHeight="1" x14ac:dyDescent="0.3">
      <c r="C709" s="133"/>
      <c r="D709" s="77"/>
      <c r="E709" s="133"/>
      <c r="O709" s="162"/>
      <c r="T709" s="142"/>
      <c r="U709" s="141"/>
      <c r="V709" s="141"/>
      <c r="W709" s="141"/>
      <c r="X709" s="141"/>
      <c r="Y709" s="141"/>
      <c r="Z709" s="141"/>
      <c r="AA709" s="141"/>
      <c r="AB709" s="142"/>
      <c r="AC709" s="142"/>
      <c r="AD709" s="143"/>
      <c r="AE709" s="144"/>
    </row>
    <row r="710" spans="3:31" ht="15.75" customHeight="1" x14ac:dyDescent="0.3">
      <c r="C710" s="133"/>
      <c r="D710" s="77"/>
      <c r="E710" s="133"/>
      <c r="O710" s="162"/>
      <c r="T710" s="142"/>
      <c r="U710" s="141"/>
      <c r="V710" s="141"/>
      <c r="W710" s="141"/>
      <c r="X710" s="141"/>
      <c r="Y710" s="141"/>
      <c r="Z710" s="141"/>
      <c r="AA710" s="141"/>
      <c r="AB710" s="142"/>
      <c r="AC710" s="142"/>
      <c r="AD710" s="143"/>
      <c r="AE710" s="144"/>
    </row>
    <row r="711" spans="3:31" ht="15.75" customHeight="1" x14ac:dyDescent="0.3">
      <c r="C711" s="133"/>
      <c r="D711" s="77"/>
      <c r="E711" s="133"/>
      <c r="O711" s="162"/>
      <c r="T711" s="142"/>
      <c r="U711" s="141"/>
      <c r="V711" s="141"/>
      <c r="W711" s="141"/>
      <c r="X711" s="141"/>
      <c r="Y711" s="141"/>
      <c r="Z711" s="141"/>
      <c r="AA711" s="141"/>
      <c r="AB711" s="142"/>
      <c r="AC711" s="142"/>
      <c r="AD711" s="143"/>
      <c r="AE711" s="144"/>
    </row>
    <row r="712" spans="3:31" ht="15.75" customHeight="1" x14ac:dyDescent="0.3">
      <c r="C712" s="133"/>
      <c r="D712" s="77"/>
      <c r="E712" s="133"/>
      <c r="O712" s="162"/>
      <c r="T712" s="142"/>
      <c r="U712" s="141"/>
      <c r="V712" s="141"/>
      <c r="W712" s="141"/>
      <c r="X712" s="141"/>
      <c r="Y712" s="141"/>
      <c r="Z712" s="141"/>
      <c r="AA712" s="141"/>
      <c r="AB712" s="142"/>
      <c r="AC712" s="142"/>
      <c r="AD712" s="143"/>
      <c r="AE712" s="144"/>
    </row>
    <row r="713" spans="3:31" ht="15.75" customHeight="1" x14ac:dyDescent="0.3">
      <c r="C713" s="133"/>
      <c r="D713" s="77"/>
      <c r="E713" s="133"/>
      <c r="O713" s="162"/>
      <c r="T713" s="142"/>
      <c r="U713" s="141"/>
      <c r="V713" s="141"/>
      <c r="W713" s="141"/>
      <c r="X713" s="141"/>
      <c r="Y713" s="141"/>
      <c r="Z713" s="141"/>
      <c r="AA713" s="141"/>
      <c r="AB713" s="142"/>
      <c r="AC713" s="142"/>
      <c r="AD713" s="143"/>
      <c r="AE713" s="144"/>
    </row>
    <row r="714" spans="3:31" ht="15.75" customHeight="1" x14ac:dyDescent="0.3">
      <c r="C714" s="133"/>
      <c r="D714" s="77"/>
      <c r="E714" s="133"/>
      <c r="O714" s="162"/>
      <c r="T714" s="142"/>
      <c r="U714" s="141"/>
      <c r="V714" s="141"/>
      <c r="W714" s="141"/>
      <c r="X714" s="141"/>
      <c r="Y714" s="141"/>
      <c r="Z714" s="141"/>
      <c r="AA714" s="141"/>
      <c r="AB714" s="142"/>
      <c r="AC714" s="142"/>
      <c r="AD714" s="143"/>
      <c r="AE714" s="144"/>
    </row>
    <row r="715" spans="3:31" ht="15.75" customHeight="1" x14ac:dyDescent="0.3">
      <c r="C715" s="133"/>
      <c r="D715" s="77"/>
      <c r="E715" s="133"/>
      <c r="O715" s="162"/>
      <c r="T715" s="142"/>
      <c r="U715" s="141"/>
      <c r="V715" s="141"/>
      <c r="W715" s="141"/>
      <c r="X715" s="141"/>
      <c r="Y715" s="141"/>
      <c r="Z715" s="141"/>
      <c r="AA715" s="141"/>
      <c r="AB715" s="142"/>
      <c r="AC715" s="142"/>
      <c r="AD715" s="143"/>
      <c r="AE715" s="144"/>
    </row>
    <row r="716" spans="3:31" ht="15.75" customHeight="1" x14ac:dyDescent="0.3">
      <c r="C716" s="133"/>
      <c r="D716" s="77"/>
      <c r="E716" s="133"/>
      <c r="O716" s="162"/>
      <c r="T716" s="142"/>
      <c r="U716" s="141"/>
      <c r="V716" s="141"/>
      <c r="W716" s="141"/>
      <c r="X716" s="141"/>
      <c r="Y716" s="141"/>
      <c r="Z716" s="141"/>
      <c r="AA716" s="141"/>
      <c r="AB716" s="142"/>
      <c r="AC716" s="142"/>
      <c r="AD716" s="143"/>
      <c r="AE716" s="144"/>
    </row>
    <row r="717" spans="3:31" ht="15.75" customHeight="1" x14ac:dyDescent="0.3">
      <c r="C717" s="133"/>
      <c r="D717" s="77"/>
      <c r="E717" s="133"/>
      <c r="O717" s="162"/>
      <c r="T717" s="142"/>
      <c r="U717" s="141"/>
      <c r="V717" s="141"/>
      <c r="W717" s="141"/>
      <c r="X717" s="141"/>
      <c r="Y717" s="141"/>
      <c r="Z717" s="141"/>
      <c r="AA717" s="141"/>
      <c r="AB717" s="142"/>
      <c r="AC717" s="142"/>
      <c r="AD717" s="143"/>
      <c r="AE717" s="144"/>
    </row>
    <row r="718" spans="3:31" ht="15.75" customHeight="1" x14ac:dyDescent="0.3">
      <c r="C718" s="133"/>
      <c r="D718" s="77"/>
      <c r="E718" s="133"/>
      <c r="O718" s="162"/>
      <c r="T718" s="142"/>
      <c r="U718" s="141"/>
      <c r="V718" s="141"/>
      <c r="W718" s="141"/>
      <c r="X718" s="141"/>
      <c r="Y718" s="141"/>
      <c r="Z718" s="141"/>
      <c r="AA718" s="141"/>
      <c r="AB718" s="142"/>
      <c r="AC718" s="142"/>
      <c r="AD718" s="143"/>
      <c r="AE718" s="144"/>
    </row>
    <row r="719" spans="3:31" ht="15.75" customHeight="1" x14ac:dyDescent="0.3">
      <c r="C719" s="133"/>
      <c r="D719" s="77"/>
      <c r="E719" s="133"/>
      <c r="O719" s="162"/>
      <c r="T719" s="142"/>
      <c r="U719" s="141"/>
      <c r="V719" s="141"/>
      <c r="W719" s="141"/>
      <c r="X719" s="141"/>
      <c r="Y719" s="141"/>
      <c r="Z719" s="141"/>
      <c r="AA719" s="141"/>
      <c r="AB719" s="142"/>
      <c r="AC719" s="142"/>
      <c r="AD719" s="143"/>
      <c r="AE719" s="144"/>
    </row>
    <row r="720" spans="3:31" ht="15.75" customHeight="1" x14ac:dyDescent="0.3">
      <c r="C720" s="133"/>
      <c r="D720" s="77"/>
      <c r="E720" s="133"/>
      <c r="O720" s="162"/>
      <c r="T720" s="142"/>
      <c r="U720" s="141"/>
      <c r="V720" s="141"/>
      <c r="W720" s="141"/>
      <c r="X720" s="141"/>
      <c r="Y720" s="141"/>
      <c r="Z720" s="141"/>
      <c r="AA720" s="141"/>
      <c r="AB720" s="142"/>
      <c r="AC720" s="142"/>
      <c r="AD720" s="143"/>
      <c r="AE720" s="144"/>
    </row>
    <row r="721" spans="3:31" ht="15.75" customHeight="1" x14ac:dyDescent="0.3">
      <c r="C721" s="133"/>
      <c r="D721" s="77"/>
      <c r="E721" s="133"/>
      <c r="O721" s="162"/>
      <c r="T721" s="142"/>
      <c r="U721" s="141"/>
      <c r="V721" s="141"/>
      <c r="W721" s="141"/>
      <c r="X721" s="141"/>
      <c r="Y721" s="141"/>
      <c r="Z721" s="141"/>
      <c r="AA721" s="141"/>
      <c r="AB721" s="142"/>
      <c r="AC721" s="142"/>
      <c r="AD721" s="143"/>
      <c r="AE721" s="144"/>
    </row>
    <row r="722" spans="3:31" ht="15.75" customHeight="1" x14ac:dyDescent="0.3">
      <c r="C722" s="133"/>
      <c r="D722" s="77"/>
      <c r="E722" s="133"/>
      <c r="O722" s="162"/>
      <c r="T722" s="142"/>
      <c r="U722" s="141"/>
      <c r="V722" s="141"/>
      <c r="W722" s="141"/>
      <c r="X722" s="141"/>
      <c r="Y722" s="141"/>
      <c r="Z722" s="141"/>
      <c r="AA722" s="141"/>
      <c r="AB722" s="142"/>
      <c r="AC722" s="142"/>
      <c r="AD722" s="143"/>
      <c r="AE722" s="144"/>
    </row>
    <row r="723" spans="3:31" ht="15.75" customHeight="1" x14ac:dyDescent="0.3">
      <c r="C723" s="133"/>
      <c r="D723" s="77"/>
      <c r="E723" s="133"/>
      <c r="O723" s="162"/>
      <c r="T723" s="142"/>
      <c r="U723" s="141"/>
      <c r="V723" s="141"/>
      <c r="W723" s="141"/>
      <c r="X723" s="141"/>
      <c r="Y723" s="141"/>
      <c r="Z723" s="141"/>
      <c r="AA723" s="141"/>
      <c r="AB723" s="142"/>
      <c r="AC723" s="142"/>
      <c r="AD723" s="143"/>
      <c r="AE723" s="144"/>
    </row>
    <row r="724" spans="3:31" ht="15.75" customHeight="1" x14ac:dyDescent="0.3">
      <c r="C724" s="133"/>
      <c r="D724" s="77"/>
      <c r="E724" s="133"/>
      <c r="O724" s="162"/>
      <c r="T724" s="142"/>
      <c r="U724" s="141"/>
      <c r="V724" s="141"/>
      <c r="W724" s="141"/>
      <c r="X724" s="141"/>
      <c r="Y724" s="141"/>
      <c r="Z724" s="141"/>
      <c r="AA724" s="141"/>
      <c r="AB724" s="142"/>
      <c r="AC724" s="142"/>
      <c r="AD724" s="143"/>
      <c r="AE724" s="144"/>
    </row>
    <row r="725" spans="3:31" ht="15.75" customHeight="1" x14ac:dyDescent="0.3">
      <c r="C725" s="133"/>
      <c r="D725" s="77"/>
      <c r="E725" s="133"/>
      <c r="O725" s="162"/>
      <c r="T725" s="142"/>
      <c r="U725" s="141"/>
      <c r="V725" s="141"/>
      <c r="W725" s="141"/>
      <c r="X725" s="141"/>
      <c r="Y725" s="141"/>
      <c r="Z725" s="141"/>
      <c r="AA725" s="141"/>
      <c r="AB725" s="142"/>
      <c r="AC725" s="142"/>
      <c r="AD725" s="143"/>
      <c r="AE725" s="144"/>
    </row>
    <row r="726" spans="3:31" ht="15.75" customHeight="1" x14ac:dyDescent="0.3">
      <c r="C726" s="133"/>
      <c r="D726" s="77"/>
      <c r="E726" s="133"/>
      <c r="O726" s="162"/>
      <c r="T726" s="142"/>
      <c r="U726" s="141"/>
      <c r="V726" s="141"/>
      <c r="W726" s="141"/>
      <c r="X726" s="141"/>
      <c r="Y726" s="141"/>
      <c r="Z726" s="141"/>
      <c r="AA726" s="141"/>
      <c r="AB726" s="142"/>
      <c r="AC726" s="142"/>
      <c r="AD726" s="143"/>
      <c r="AE726" s="144"/>
    </row>
    <row r="727" spans="3:31" ht="15.75" customHeight="1" x14ac:dyDescent="0.3">
      <c r="C727" s="133"/>
      <c r="D727" s="77"/>
      <c r="E727" s="133"/>
      <c r="O727" s="162"/>
      <c r="T727" s="142"/>
      <c r="U727" s="141"/>
      <c r="V727" s="141"/>
      <c r="W727" s="141"/>
      <c r="X727" s="141"/>
      <c r="Y727" s="141"/>
      <c r="Z727" s="141"/>
      <c r="AA727" s="141"/>
      <c r="AB727" s="142"/>
      <c r="AC727" s="142"/>
      <c r="AD727" s="143"/>
      <c r="AE727" s="144"/>
    </row>
    <row r="728" spans="3:31" ht="15.75" customHeight="1" x14ac:dyDescent="0.3">
      <c r="C728" s="133"/>
      <c r="D728" s="77"/>
      <c r="E728" s="133"/>
      <c r="O728" s="162"/>
      <c r="T728" s="142"/>
      <c r="U728" s="141"/>
      <c r="V728" s="141"/>
      <c r="W728" s="141"/>
      <c r="X728" s="141"/>
      <c r="Y728" s="141"/>
      <c r="Z728" s="141"/>
      <c r="AA728" s="141"/>
      <c r="AB728" s="142"/>
      <c r="AC728" s="142"/>
      <c r="AD728" s="143"/>
      <c r="AE728" s="144"/>
    </row>
    <row r="729" spans="3:31" ht="15.75" customHeight="1" x14ac:dyDescent="0.3">
      <c r="C729" s="133"/>
      <c r="D729" s="77"/>
      <c r="E729" s="133"/>
      <c r="O729" s="162"/>
      <c r="T729" s="142"/>
      <c r="U729" s="141"/>
      <c r="V729" s="141"/>
      <c r="W729" s="141"/>
      <c r="X729" s="141"/>
      <c r="Y729" s="141"/>
      <c r="Z729" s="141"/>
      <c r="AA729" s="141"/>
      <c r="AB729" s="142"/>
      <c r="AC729" s="142"/>
      <c r="AD729" s="143"/>
      <c r="AE729" s="144"/>
    </row>
    <row r="730" spans="3:31" ht="15.75" customHeight="1" x14ac:dyDescent="0.3">
      <c r="C730" s="133"/>
      <c r="D730" s="77"/>
      <c r="E730" s="133"/>
      <c r="O730" s="162"/>
      <c r="T730" s="142"/>
      <c r="U730" s="141"/>
      <c r="V730" s="141"/>
      <c r="W730" s="141"/>
      <c r="X730" s="141"/>
      <c r="Y730" s="141"/>
      <c r="Z730" s="141"/>
      <c r="AA730" s="141"/>
      <c r="AB730" s="142"/>
      <c r="AC730" s="142"/>
      <c r="AD730" s="143"/>
      <c r="AE730" s="144"/>
    </row>
    <row r="731" spans="3:31" ht="15.75" customHeight="1" x14ac:dyDescent="0.3">
      <c r="C731" s="133"/>
      <c r="D731" s="77"/>
      <c r="E731" s="133"/>
      <c r="O731" s="162"/>
      <c r="T731" s="142"/>
      <c r="U731" s="141"/>
      <c r="V731" s="141"/>
      <c r="W731" s="141"/>
      <c r="X731" s="141"/>
      <c r="Y731" s="141"/>
      <c r="Z731" s="141"/>
      <c r="AA731" s="141"/>
      <c r="AB731" s="142"/>
      <c r="AC731" s="142"/>
      <c r="AD731" s="143"/>
      <c r="AE731" s="144"/>
    </row>
    <row r="732" spans="3:31" ht="15.75" customHeight="1" x14ac:dyDescent="0.3">
      <c r="C732" s="133"/>
      <c r="D732" s="77"/>
      <c r="E732" s="133"/>
      <c r="O732" s="162"/>
      <c r="T732" s="142"/>
      <c r="U732" s="141"/>
      <c r="V732" s="141"/>
      <c r="W732" s="141"/>
      <c r="X732" s="141"/>
      <c r="Y732" s="141"/>
      <c r="Z732" s="141"/>
      <c r="AA732" s="141"/>
      <c r="AB732" s="142"/>
      <c r="AC732" s="142"/>
      <c r="AD732" s="143"/>
      <c r="AE732" s="144"/>
    </row>
    <row r="733" spans="3:31" ht="15.75" customHeight="1" x14ac:dyDescent="0.3">
      <c r="C733" s="133"/>
      <c r="D733" s="77"/>
      <c r="E733" s="133"/>
      <c r="O733" s="162"/>
      <c r="T733" s="142"/>
      <c r="U733" s="141"/>
      <c r="V733" s="141"/>
      <c r="W733" s="141"/>
      <c r="X733" s="141"/>
      <c r="Y733" s="141"/>
      <c r="Z733" s="141"/>
      <c r="AA733" s="141"/>
      <c r="AB733" s="142"/>
      <c r="AC733" s="142"/>
      <c r="AD733" s="143"/>
      <c r="AE733" s="144"/>
    </row>
    <row r="734" spans="3:31" ht="15.75" customHeight="1" x14ac:dyDescent="0.3">
      <c r="C734" s="133"/>
      <c r="D734" s="77"/>
      <c r="E734" s="133"/>
      <c r="O734" s="162"/>
      <c r="T734" s="142"/>
      <c r="U734" s="141"/>
      <c r="V734" s="141"/>
      <c r="W734" s="141"/>
      <c r="X734" s="141"/>
      <c r="Y734" s="141"/>
      <c r="Z734" s="141"/>
      <c r="AA734" s="141"/>
      <c r="AB734" s="142"/>
      <c r="AC734" s="142"/>
      <c r="AD734" s="143"/>
      <c r="AE734" s="144"/>
    </row>
    <row r="735" spans="3:31" ht="15.75" customHeight="1" x14ac:dyDescent="0.3">
      <c r="C735" s="133"/>
      <c r="D735" s="77"/>
      <c r="E735" s="133"/>
      <c r="O735" s="162"/>
      <c r="T735" s="142"/>
      <c r="U735" s="141"/>
      <c r="V735" s="141"/>
      <c r="W735" s="141"/>
      <c r="X735" s="141"/>
      <c r="Y735" s="141"/>
      <c r="Z735" s="141"/>
      <c r="AA735" s="141"/>
      <c r="AB735" s="142"/>
      <c r="AC735" s="142"/>
      <c r="AD735" s="143"/>
      <c r="AE735" s="144"/>
    </row>
    <row r="736" spans="3:31" ht="15.75" customHeight="1" x14ac:dyDescent="0.3">
      <c r="C736" s="133"/>
      <c r="D736" s="77"/>
      <c r="E736" s="133"/>
      <c r="O736" s="162"/>
      <c r="T736" s="142"/>
      <c r="U736" s="141"/>
      <c r="V736" s="141"/>
      <c r="W736" s="141"/>
      <c r="X736" s="141"/>
      <c r="Y736" s="141"/>
      <c r="Z736" s="141"/>
      <c r="AA736" s="141"/>
      <c r="AB736" s="142"/>
      <c r="AC736" s="142"/>
      <c r="AD736" s="143"/>
      <c r="AE736" s="144"/>
    </row>
    <row r="737" spans="3:31" ht="15.75" customHeight="1" x14ac:dyDescent="0.3">
      <c r="C737" s="133"/>
      <c r="D737" s="77"/>
      <c r="E737" s="133"/>
      <c r="O737" s="162"/>
      <c r="T737" s="142"/>
      <c r="U737" s="141"/>
      <c r="V737" s="141"/>
      <c r="W737" s="141"/>
      <c r="X737" s="141"/>
      <c r="Y737" s="141"/>
      <c r="Z737" s="141"/>
      <c r="AA737" s="141"/>
      <c r="AB737" s="142"/>
      <c r="AC737" s="142"/>
      <c r="AD737" s="143"/>
      <c r="AE737" s="144"/>
    </row>
    <row r="738" spans="3:31" ht="15.75" customHeight="1" x14ac:dyDescent="0.3">
      <c r="C738" s="133"/>
      <c r="D738" s="77"/>
      <c r="E738" s="133"/>
      <c r="O738" s="162"/>
      <c r="T738" s="142"/>
      <c r="U738" s="141"/>
      <c r="V738" s="141"/>
      <c r="W738" s="141"/>
      <c r="X738" s="141"/>
      <c r="Y738" s="141"/>
      <c r="Z738" s="141"/>
      <c r="AA738" s="141"/>
      <c r="AB738" s="142"/>
      <c r="AC738" s="142"/>
      <c r="AD738" s="143"/>
      <c r="AE738" s="144"/>
    </row>
    <row r="739" spans="3:31" ht="15.75" customHeight="1" x14ac:dyDescent="0.3">
      <c r="C739" s="133"/>
      <c r="D739" s="77"/>
      <c r="E739" s="133"/>
      <c r="O739" s="162"/>
      <c r="T739" s="142"/>
      <c r="U739" s="141"/>
      <c r="V739" s="141"/>
      <c r="W739" s="141"/>
      <c r="X739" s="141"/>
      <c r="Y739" s="141"/>
      <c r="Z739" s="141"/>
      <c r="AA739" s="141"/>
      <c r="AB739" s="142"/>
      <c r="AC739" s="142"/>
      <c r="AD739" s="143"/>
      <c r="AE739" s="144"/>
    </row>
    <row r="740" spans="3:31" ht="15.75" customHeight="1" x14ac:dyDescent="0.3">
      <c r="C740" s="133"/>
      <c r="D740" s="77"/>
      <c r="E740" s="133"/>
      <c r="O740" s="162"/>
      <c r="T740" s="142"/>
      <c r="U740" s="141"/>
      <c r="V740" s="141"/>
      <c r="W740" s="141"/>
      <c r="X740" s="141"/>
      <c r="Y740" s="141"/>
      <c r="Z740" s="141"/>
      <c r="AA740" s="141"/>
      <c r="AB740" s="142"/>
      <c r="AC740" s="142"/>
      <c r="AD740" s="143"/>
      <c r="AE740" s="144"/>
    </row>
    <row r="741" spans="3:31" ht="15.75" customHeight="1" x14ac:dyDescent="0.3">
      <c r="C741" s="133"/>
      <c r="D741" s="77"/>
      <c r="E741" s="133"/>
      <c r="O741" s="162"/>
      <c r="T741" s="142"/>
      <c r="U741" s="141"/>
      <c r="V741" s="141"/>
      <c r="W741" s="141"/>
      <c r="X741" s="141"/>
      <c r="Y741" s="141"/>
      <c r="Z741" s="141"/>
      <c r="AA741" s="141"/>
      <c r="AB741" s="142"/>
      <c r="AC741" s="142"/>
      <c r="AD741" s="143"/>
      <c r="AE741" s="144"/>
    </row>
    <row r="742" spans="3:31" ht="15.75" customHeight="1" x14ac:dyDescent="0.3">
      <c r="C742" s="133"/>
      <c r="D742" s="77"/>
      <c r="E742" s="133"/>
      <c r="O742" s="162"/>
      <c r="T742" s="142"/>
      <c r="U742" s="141"/>
      <c r="V742" s="141"/>
      <c r="W742" s="141"/>
      <c r="X742" s="141"/>
      <c r="Y742" s="141"/>
      <c r="Z742" s="141"/>
      <c r="AA742" s="141"/>
      <c r="AB742" s="142"/>
      <c r="AC742" s="142"/>
      <c r="AD742" s="143"/>
      <c r="AE742" s="144"/>
    </row>
    <row r="743" spans="3:31" ht="15.75" customHeight="1" x14ac:dyDescent="0.3">
      <c r="C743" s="133"/>
      <c r="D743" s="77"/>
      <c r="E743" s="133"/>
      <c r="O743" s="162"/>
      <c r="T743" s="142"/>
      <c r="U743" s="141"/>
      <c r="V743" s="141"/>
      <c r="W743" s="141"/>
      <c r="X743" s="141"/>
      <c r="Y743" s="141"/>
      <c r="Z743" s="141"/>
      <c r="AA743" s="141"/>
      <c r="AB743" s="142"/>
      <c r="AC743" s="142"/>
      <c r="AD743" s="143"/>
      <c r="AE743" s="144"/>
    </row>
    <row r="744" spans="3:31" ht="15.75" customHeight="1" x14ac:dyDescent="0.3">
      <c r="C744" s="133"/>
      <c r="D744" s="77"/>
      <c r="E744" s="133"/>
      <c r="O744" s="162"/>
      <c r="T744" s="142"/>
      <c r="U744" s="141"/>
      <c r="V744" s="141"/>
      <c r="W744" s="141"/>
      <c r="X744" s="141"/>
      <c r="Y744" s="141"/>
      <c r="Z744" s="141"/>
      <c r="AA744" s="141"/>
      <c r="AB744" s="142"/>
      <c r="AC744" s="142"/>
      <c r="AD744" s="143"/>
      <c r="AE744" s="144"/>
    </row>
    <row r="745" spans="3:31" ht="15.75" customHeight="1" x14ac:dyDescent="0.3">
      <c r="C745" s="133"/>
      <c r="D745" s="77"/>
      <c r="E745" s="133"/>
      <c r="O745" s="162"/>
      <c r="T745" s="142"/>
      <c r="U745" s="141"/>
      <c r="V745" s="141"/>
      <c r="W745" s="141"/>
      <c r="X745" s="141"/>
      <c r="Y745" s="141"/>
      <c r="Z745" s="141"/>
      <c r="AA745" s="141"/>
      <c r="AB745" s="142"/>
      <c r="AC745" s="142"/>
      <c r="AD745" s="143"/>
      <c r="AE745" s="144"/>
    </row>
    <row r="746" spans="3:31" ht="15.75" customHeight="1" x14ac:dyDescent="0.3">
      <c r="C746" s="133"/>
      <c r="D746" s="77"/>
      <c r="E746" s="133"/>
      <c r="O746" s="162"/>
      <c r="T746" s="142"/>
      <c r="U746" s="141"/>
      <c r="V746" s="141"/>
      <c r="W746" s="141"/>
      <c r="X746" s="141"/>
      <c r="Y746" s="141"/>
      <c r="Z746" s="141"/>
      <c r="AA746" s="141"/>
      <c r="AB746" s="142"/>
      <c r="AC746" s="142"/>
      <c r="AD746" s="143"/>
      <c r="AE746" s="144"/>
    </row>
    <row r="747" spans="3:31" ht="15.75" customHeight="1" x14ac:dyDescent="0.3">
      <c r="C747" s="133"/>
      <c r="D747" s="77"/>
      <c r="E747" s="133"/>
      <c r="O747" s="162"/>
      <c r="T747" s="142"/>
      <c r="U747" s="141"/>
      <c r="V747" s="141"/>
      <c r="W747" s="141"/>
      <c r="X747" s="141"/>
      <c r="Y747" s="141"/>
      <c r="Z747" s="141"/>
      <c r="AA747" s="141"/>
      <c r="AB747" s="142"/>
      <c r="AC747" s="142"/>
      <c r="AD747" s="143"/>
      <c r="AE747" s="144"/>
    </row>
    <row r="748" spans="3:31" ht="15.75" customHeight="1" x14ac:dyDescent="0.3">
      <c r="C748" s="133"/>
      <c r="D748" s="77"/>
      <c r="E748" s="133"/>
      <c r="O748" s="162"/>
      <c r="T748" s="142"/>
      <c r="U748" s="141"/>
      <c r="V748" s="141"/>
      <c r="W748" s="141"/>
      <c r="X748" s="141"/>
      <c r="Y748" s="141"/>
      <c r="Z748" s="141"/>
      <c r="AA748" s="141"/>
      <c r="AB748" s="142"/>
      <c r="AC748" s="142"/>
      <c r="AD748" s="143"/>
      <c r="AE748" s="144"/>
    </row>
    <row r="749" spans="3:31" ht="15.75" customHeight="1" x14ac:dyDescent="0.3">
      <c r="C749" s="133"/>
      <c r="D749" s="77"/>
      <c r="E749" s="133"/>
      <c r="O749" s="162"/>
      <c r="T749" s="142"/>
      <c r="U749" s="141"/>
      <c r="V749" s="141"/>
      <c r="W749" s="141"/>
      <c r="X749" s="141"/>
      <c r="Y749" s="141"/>
      <c r="Z749" s="141"/>
      <c r="AA749" s="141"/>
      <c r="AB749" s="142"/>
      <c r="AC749" s="142"/>
      <c r="AD749" s="143"/>
      <c r="AE749" s="144"/>
    </row>
    <row r="750" spans="3:31" ht="15.75" customHeight="1" x14ac:dyDescent="0.3">
      <c r="C750" s="133"/>
      <c r="D750" s="77"/>
      <c r="E750" s="133"/>
      <c r="O750" s="162"/>
      <c r="T750" s="142"/>
      <c r="U750" s="141"/>
      <c r="V750" s="141"/>
      <c r="W750" s="141"/>
      <c r="X750" s="141"/>
      <c r="Y750" s="141"/>
      <c r="Z750" s="141"/>
      <c r="AA750" s="141"/>
      <c r="AB750" s="142"/>
      <c r="AC750" s="142"/>
      <c r="AD750" s="143"/>
      <c r="AE750" s="144"/>
    </row>
    <row r="751" spans="3:31" ht="15.75" customHeight="1" x14ac:dyDescent="0.3">
      <c r="C751" s="133"/>
      <c r="D751" s="77"/>
      <c r="E751" s="133"/>
      <c r="O751" s="162"/>
      <c r="T751" s="142"/>
      <c r="U751" s="141"/>
      <c r="V751" s="141"/>
      <c r="W751" s="141"/>
      <c r="X751" s="141"/>
      <c r="Y751" s="141"/>
      <c r="Z751" s="141"/>
      <c r="AA751" s="141"/>
      <c r="AB751" s="142"/>
      <c r="AC751" s="142"/>
      <c r="AD751" s="143"/>
      <c r="AE751" s="144"/>
    </row>
    <row r="752" spans="3:31" ht="15.75" customHeight="1" x14ac:dyDescent="0.3">
      <c r="C752" s="133"/>
      <c r="D752" s="77"/>
      <c r="E752" s="133"/>
      <c r="O752" s="162"/>
      <c r="T752" s="142"/>
      <c r="U752" s="141"/>
      <c r="V752" s="141"/>
      <c r="W752" s="141"/>
      <c r="X752" s="141"/>
      <c r="Y752" s="141"/>
      <c r="Z752" s="141"/>
      <c r="AA752" s="141"/>
      <c r="AB752" s="142"/>
      <c r="AC752" s="142"/>
      <c r="AD752" s="143"/>
      <c r="AE752" s="144"/>
    </row>
    <row r="753" spans="3:31" ht="15.75" customHeight="1" x14ac:dyDescent="0.3">
      <c r="C753" s="133"/>
      <c r="D753" s="77"/>
      <c r="E753" s="133"/>
      <c r="O753" s="162"/>
      <c r="T753" s="142"/>
      <c r="U753" s="141"/>
      <c r="V753" s="141"/>
      <c r="W753" s="141"/>
      <c r="X753" s="141"/>
      <c r="Y753" s="141"/>
      <c r="Z753" s="141"/>
      <c r="AA753" s="141"/>
      <c r="AB753" s="142"/>
      <c r="AC753" s="142"/>
      <c r="AD753" s="143"/>
      <c r="AE753" s="144"/>
    </row>
    <row r="754" spans="3:31" ht="15.75" customHeight="1" x14ac:dyDescent="0.3">
      <c r="C754" s="133"/>
      <c r="D754" s="77"/>
      <c r="E754" s="133"/>
      <c r="O754" s="162"/>
      <c r="T754" s="142"/>
      <c r="U754" s="141"/>
      <c r="V754" s="141"/>
      <c r="W754" s="141"/>
      <c r="X754" s="141"/>
      <c r="Y754" s="141"/>
      <c r="Z754" s="141"/>
      <c r="AA754" s="141"/>
      <c r="AB754" s="142"/>
      <c r="AC754" s="142"/>
      <c r="AD754" s="143"/>
      <c r="AE754" s="144"/>
    </row>
    <row r="755" spans="3:31" ht="15.75" customHeight="1" x14ac:dyDescent="0.3">
      <c r="C755" s="133"/>
      <c r="D755" s="77"/>
      <c r="E755" s="133"/>
      <c r="O755" s="162"/>
      <c r="T755" s="142"/>
      <c r="U755" s="141"/>
      <c r="V755" s="141"/>
      <c r="W755" s="141"/>
      <c r="X755" s="141"/>
      <c r="Y755" s="141"/>
      <c r="Z755" s="141"/>
      <c r="AA755" s="141"/>
      <c r="AB755" s="142"/>
      <c r="AC755" s="142"/>
      <c r="AD755" s="143"/>
      <c r="AE755" s="144"/>
    </row>
    <row r="756" spans="3:31" ht="15.75" customHeight="1" x14ac:dyDescent="0.3">
      <c r="C756" s="133"/>
      <c r="D756" s="77"/>
      <c r="E756" s="133"/>
      <c r="O756" s="162"/>
      <c r="T756" s="142"/>
      <c r="U756" s="141"/>
      <c r="V756" s="141"/>
      <c r="W756" s="141"/>
      <c r="X756" s="141"/>
      <c r="Y756" s="141"/>
      <c r="Z756" s="141"/>
      <c r="AA756" s="141"/>
      <c r="AB756" s="142"/>
      <c r="AC756" s="142"/>
      <c r="AD756" s="143"/>
      <c r="AE756" s="144"/>
    </row>
    <row r="757" spans="3:31" ht="15.75" customHeight="1" x14ac:dyDescent="0.3">
      <c r="C757" s="133"/>
      <c r="D757" s="77"/>
      <c r="E757" s="133"/>
      <c r="O757" s="162"/>
      <c r="T757" s="142"/>
      <c r="U757" s="141"/>
      <c r="V757" s="141"/>
      <c r="W757" s="141"/>
      <c r="X757" s="141"/>
      <c r="Y757" s="141"/>
      <c r="Z757" s="141"/>
      <c r="AA757" s="141"/>
      <c r="AB757" s="142"/>
      <c r="AC757" s="142"/>
      <c r="AD757" s="143"/>
      <c r="AE757" s="144"/>
    </row>
    <row r="758" spans="3:31" ht="15.75" customHeight="1" x14ac:dyDescent="0.3">
      <c r="C758" s="133"/>
      <c r="D758" s="77"/>
      <c r="E758" s="133"/>
      <c r="O758" s="162"/>
      <c r="T758" s="142"/>
      <c r="U758" s="141"/>
      <c r="V758" s="141"/>
      <c r="W758" s="141"/>
      <c r="X758" s="141"/>
      <c r="Y758" s="141"/>
      <c r="Z758" s="141"/>
      <c r="AA758" s="141"/>
      <c r="AB758" s="142"/>
      <c r="AC758" s="142"/>
      <c r="AD758" s="143"/>
      <c r="AE758" s="144"/>
    </row>
    <row r="759" spans="3:31" ht="15.75" customHeight="1" x14ac:dyDescent="0.3">
      <c r="C759" s="133"/>
      <c r="D759" s="77"/>
      <c r="E759" s="133"/>
      <c r="O759" s="162"/>
      <c r="T759" s="142"/>
      <c r="U759" s="141"/>
      <c r="V759" s="141"/>
      <c r="W759" s="141"/>
      <c r="X759" s="141"/>
      <c r="Y759" s="141"/>
      <c r="Z759" s="141"/>
      <c r="AA759" s="141"/>
      <c r="AB759" s="142"/>
      <c r="AC759" s="142"/>
      <c r="AD759" s="143"/>
      <c r="AE759" s="144"/>
    </row>
    <row r="760" spans="3:31" ht="15.75" customHeight="1" x14ac:dyDescent="0.3">
      <c r="C760" s="133"/>
      <c r="D760" s="77"/>
      <c r="E760" s="133"/>
      <c r="O760" s="162"/>
      <c r="T760" s="142"/>
      <c r="U760" s="141"/>
      <c r="V760" s="141"/>
      <c r="W760" s="141"/>
      <c r="X760" s="141"/>
      <c r="Y760" s="141"/>
      <c r="Z760" s="141"/>
      <c r="AA760" s="141"/>
      <c r="AB760" s="142"/>
      <c r="AC760" s="142"/>
      <c r="AD760" s="143"/>
      <c r="AE760" s="144"/>
    </row>
    <row r="761" spans="3:31" ht="15.75" customHeight="1" x14ac:dyDescent="0.3">
      <c r="C761" s="133"/>
      <c r="D761" s="77"/>
      <c r="E761" s="133"/>
      <c r="O761" s="162"/>
      <c r="T761" s="142"/>
      <c r="U761" s="141"/>
      <c r="V761" s="141"/>
      <c r="W761" s="141"/>
      <c r="X761" s="141"/>
      <c r="Y761" s="141"/>
      <c r="Z761" s="141"/>
      <c r="AA761" s="141"/>
      <c r="AB761" s="142"/>
      <c r="AC761" s="142"/>
      <c r="AD761" s="143"/>
      <c r="AE761" s="144"/>
    </row>
    <row r="762" spans="3:31" ht="15.75" customHeight="1" x14ac:dyDescent="0.3">
      <c r="C762" s="133"/>
      <c r="D762" s="77"/>
      <c r="E762" s="133"/>
      <c r="O762" s="162"/>
      <c r="T762" s="142"/>
      <c r="U762" s="141"/>
      <c r="V762" s="141"/>
      <c r="W762" s="141"/>
      <c r="X762" s="141"/>
      <c r="Y762" s="141"/>
      <c r="Z762" s="141"/>
      <c r="AA762" s="141"/>
      <c r="AB762" s="142"/>
      <c r="AC762" s="142"/>
      <c r="AD762" s="143"/>
      <c r="AE762" s="144"/>
    </row>
    <row r="763" spans="3:31" ht="15.75" customHeight="1" x14ac:dyDescent="0.3">
      <c r="C763" s="133"/>
      <c r="D763" s="77"/>
      <c r="E763" s="133"/>
      <c r="O763" s="162"/>
      <c r="T763" s="142"/>
      <c r="U763" s="141"/>
      <c r="V763" s="141"/>
      <c r="W763" s="141"/>
      <c r="X763" s="141"/>
      <c r="Y763" s="141"/>
      <c r="Z763" s="141"/>
      <c r="AA763" s="141"/>
      <c r="AB763" s="142"/>
      <c r="AC763" s="142"/>
      <c r="AD763" s="143"/>
      <c r="AE763" s="144"/>
    </row>
    <row r="764" spans="3:31" ht="15.75" customHeight="1" x14ac:dyDescent="0.3">
      <c r="C764" s="133"/>
      <c r="D764" s="77"/>
      <c r="E764" s="133"/>
      <c r="O764" s="162"/>
      <c r="T764" s="142"/>
      <c r="U764" s="141"/>
      <c r="V764" s="141"/>
      <c r="W764" s="141"/>
      <c r="X764" s="141"/>
      <c r="Y764" s="141"/>
      <c r="Z764" s="141"/>
      <c r="AA764" s="141"/>
      <c r="AB764" s="142"/>
      <c r="AC764" s="142"/>
      <c r="AD764" s="143"/>
      <c r="AE764" s="144"/>
    </row>
    <row r="765" spans="3:31" ht="15.75" customHeight="1" x14ac:dyDescent="0.3">
      <c r="C765" s="133"/>
      <c r="D765" s="77"/>
      <c r="E765" s="133"/>
      <c r="O765" s="162"/>
      <c r="T765" s="142"/>
      <c r="U765" s="141"/>
      <c r="V765" s="141"/>
      <c r="W765" s="141"/>
      <c r="X765" s="141"/>
      <c r="Y765" s="141"/>
      <c r="Z765" s="141"/>
      <c r="AA765" s="141"/>
      <c r="AB765" s="142"/>
      <c r="AC765" s="142"/>
      <c r="AD765" s="143"/>
      <c r="AE765" s="144"/>
    </row>
    <row r="766" spans="3:31" ht="15.75" customHeight="1" x14ac:dyDescent="0.3">
      <c r="C766" s="133"/>
      <c r="D766" s="77"/>
      <c r="E766" s="133"/>
      <c r="O766" s="162"/>
      <c r="T766" s="142"/>
      <c r="U766" s="141"/>
      <c r="V766" s="141"/>
      <c r="W766" s="141"/>
      <c r="X766" s="141"/>
      <c r="Y766" s="141"/>
      <c r="Z766" s="141"/>
      <c r="AA766" s="141"/>
      <c r="AB766" s="142"/>
      <c r="AC766" s="142"/>
      <c r="AD766" s="143"/>
      <c r="AE766" s="144"/>
    </row>
    <row r="767" spans="3:31" ht="15.75" customHeight="1" x14ac:dyDescent="0.3">
      <c r="C767" s="133"/>
      <c r="D767" s="77"/>
      <c r="E767" s="133"/>
      <c r="O767" s="162"/>
      <c r="T767" s="142"/>
      <c r="U767" s="141"/>
      <c r="V767" s="141"/>
      <c r="W767" s="141"/>
      <c r="X767" s="141"/>
      <c r="Y767" s="141"/>
      <c r="Z767" s="141"/>
      <c r="AA767" s="141"/>
      <c r="AB767" s="142"/>
      <c r="AC767" s="142"/>
      <c r="AD767" s="143"/>
      <c r="AE767" s="144"/>
    </row>
    <row r="768" spans="3:31" ht="15.75" customHeight="1" x14ac:dyDescent="0.3">
      <c r="C768" s="133"/>
      <c r="D768" s="77"/>
      <c r="E768" s="133"/>
      <c r="O768" s="162"/>
      <c r="T768" s="142"/>
      <c r="U768" s="141"/>
      <c r="V768" s="141"/>
      <c r="W768" s="141"/>
      <c r="X768" s="141"/>
      <c r="Y768" s="141"/>
      <c r="Z768" s="141"/>
      <c r="AA768" s="141"/>
      <c r="AB768" s="142"/>
      <c r="AC768" s="142"/>
      <c r="AD768" s="143"/>
      <c r="AE768" s="144"/>
    </row>
    <row r="769" spans="3:31" ht="15.75" customHeight="1" x14ac:dyDescent="0.3">
      <c r="C769" s="133"/>
      <c r="D769" s="77"/>
      <c r="E769" s="133"/>
      <c r="O769" s="162"/>
      <c r="T769" s="142"/>
      <c r="U769" s="141"/>
      <c r="V769" s="141"/>
      <c r="W769" s="141"/>
      <c r="X769" s="141"/>
      <c r="Y769" s="141"/>
      <c r="Z769" s="141"/>
      <c r="AA769" s="141"/>
      <c r="AB769" s="142"/>
      <c r="AC769" s="142"/>
      <c r="AD769" s="143"/>
      <c r="AE769" s="144"/>
    </row>
    <row r="770" spans="3:31" ht="15.75" customHeight="1" x14ac:dyDescent="0.3">
      <c r="C770" s="133"/>
      <c r="D770" s="77"/>
      <c r="E770" s="133"/>
      <c r="O770" s="162"/>
      <c r="T770" s="142"/>
      <c r="U770" s="141"/>
      <c r="V770" s="141"/>
      <c r="W770" s="141"/>
      <c r="X770" s="141"/>
      <c r="Y770" s="141"/>
      <c r="Z770" s="141"/>
      <c r="AA770" s="141"/>
      <c r="AB770" s="142"/>
      <c r="AC770" s="142"/>
      <c r="AD770" s="143"/>
      <c r="AE770" s="144"/>
    </row>
    <row r="771" spans="3:31" ht="15.75" customHeight="1" x14ac:dyDescent="0.3">
      <c r="C771" s="133"/>
      <c r="D771" s="77"/>
      <c r="E771" s="133"/>
      <c r="O771" s="162"/>
      <c r="T771" s="142"/>
      <c r="U771" s="141"/>
      <c r="V771" s="141"/>
      <c r="W771" s="141"/>
      <c r="X771" s="141"/>
      <c r="Y771" s="141"/>
      <c r="Z771" s="141"/>
      <c r="AA771" s="141"/>
      <c r="AB771" s="142"/>
      <c r="AC771" s="142"/>
      <c r="AD771" s="143"/>
      <c r="AE771" s="144"/>
    </row>
    <row r="772" spans="3:31" ht="15.75" customHeight="1" x14ac:dyDescent="0.3">
      <c r="C772" s="133"/>
      <c r="D772" s="77"/>
      <c r="E772" s="133"/>
      <c r="O772" s="162"/>
      <c r="T772" s="142"/>
      <c r="U772" s="141"/>
      <c r="V772" s="141"/>
      <c r="W772" s="141"/>
      <c r="X772" s="141"/>
      <c r="Y772" s="141"/>
      <c r="Z772" s="141"/>
      <c r="AA772" s="141"/>
      <c r="AB772" s="142"/>
      <c r="AC772" s="142"/>
      <c r="AD772" s="143"/>
      <c r="AE772" s="144"/>
    </row>
    <row r="773" spans="3:31" ht="15.75" customHeight="1" x14ac:dyDescent="0.3">
      <c r="C773" s="133"/>
      <c r="D773" s="77"/>
      <c r="E773" s="133"/>
      <c r="O773" s="162"/>
      <c r="T773" s="142"/>
      <c r="U773" s="141"/>
      <c r="V773" s="141"/>
      <c r="W773" s="141"/>
      <c r="X773" s="141"/>
      <c r="Y773" s="141"/>
      <c r="Z773" s="141"/>
      <c r="AA773" s="141"/>
      <c r="AB773" s="142"/>
      <c r="AC773" s="142"/>
      <c r="AD773" s="143"/>
      <c r="AE773" s="144"/>
    </row>
    <row r="774" spans="3:31" ht="15.75" customHeight="1" x14ac:dyDescent="0.3">
      <c r="C774" s="133"/>
      <c r="D774" s="77"/>
      <c r="E774" s="133"/>
      <c r="O774" s="162"/>
      <c r="T774" s="142"/>
      <c r="U774" s="141"/>
      <c r="V774" s="141"/>
      <c r="W774" s="141"/>
      <c r="X774" s="141"/>
      <c r="Y774" s="141"/>
      <c r="Z774" s="141"/>
      <c r="AA774" s="141"/>
      <c r="AB774" s="142"/>
      <c r="AC774" s="142"/>
      <c r="AD774" s="143"/>
      <c r="AE774" s="144"/>
    </row>
    <row r="775" spans="3:31" ht="15.75" customHeight="1" x14ac:dyDescent="0.3">
      <c r="C775" s="133"/>
      <c r="D775" s="77"/>
      <c r="E775" s="133"/>
      <c r="O775" s="162"/>
      <c r="T775" s="142"/>
      <c r="U775" s="141"/>
      <c r="V775" s="141"/>
      <c r="W775" s="141"/>
      <c r="X775" s="141"/>
      <c r="Y775" s="141"/>
      <c r="Z775" s="141"/>
      <c r="AA775" s="141"/>
      <c r="AB775" s="142"/>
      <c r="AC775" s="142"/>
      <c r="AD775" s="143"/>
      <c r="AE775" s="144"/>
    </row>
    <row r="776" spans="3:31" ht="15.75" customHeight="1" x14ac:dyDescent="0.3">
      <c r="C776" s="133"/>
      <c r="D776" s="77"/>
      <c r="E776" s="133"/>
      <c r="O776" s="162"/>
      <c r="T776" s="142"/>
      <c r="U776" s="141"/>
      <c r="V776" s="141"/>
      <c r="W776" s="141"/>
      <c r="X776" s="141"/>
      <c r="Y776" s="141"/>
      <c r="Z776" s="141"/>
      <c r="AA776" s="141"/>
      <c r="AB776" s="142"/>
      <c r="AC776" s="142"/>
      <c r="AD776" s="143"/>
      <c r="AE776" s="144"/>
    </row>
    <row r="777" spans="3:31" ht="15.75" customHeight="1" x14ac:dyDescent="0.3">
      <c r="C777" s="133"/>
      <c r="D777" s="77"/>
      <c r="E777" s="133"/>
      <c r="O777" s="162"/>
      <c r="T777" s="142"/>
      <c r="U777" s="141"/>
      <c r="V777" s="141"/>
      <c r="W777" s="141"/>
      <c r="X777" s="141"/>
      <c r="Y777" s="141"/>
      <c r="Z777" s="141"/>
      <c r="AA777" s="141"/>
      <c r="AB777" s="142"/>
      <c r="AC777" s="142"/>
      <c r="AD777" s="143"/>
      <c r="AE777" s="144"/>
    </row>
    <row r="778" spans="3:31" ht="15.75" customHeight="1" x14ac:dyDescent="0.3">
      <c r="C778" s="133"/>
      <c r="D778" s="77"/>
      <c r="E778" s="133"/>
      <c r="O778" s="162"/>
      <c r="T778" s="142"/>
      <c r="U778" s="141"/>
      <c r="V778" s="141"/>
      <c r="W778" s="141"/>
      <c r="X778" s="141"/>
      <c r="Y778" s="141"/>
      <c r="Z778" s="141"/>
      <c r="AA778" s="141"/>
      <c r="AB778" s="142"/>
      <c r="AC778" s="142"/>
      <c r="AD778" s="143"/>
      <c r="AE778" s="144"/>
    </row>
    <row r="779" spans="3:31" ht="15.75" customHeight="1" x14ac:dyDescent="0.3">
      <c r="C779" s="133"/>
      <c r="D779" s="77"/>
      <c r="E779" s="133"/>
      <c r="O779" s="162"/>
      <c r="T779" s="142"/>
      <c r="U779" s="141"/>
      <c r="V779" s="141"/>
      <c r="W779" s="141"/>
      <c r="X779" s="141"/>
      <c r="Y779" s="141"/>
      <c r="Z779" s="141"/>
      <c r="AA779" s="141"/>
      <c r="AB779" s="142"/>
      <c r="AC779" s="142"/>
      <c r="AD779" s="143"/>
      <c r="AE779" s="144"/>
    </row>
    <row r="780" spans="3:31" ht="15.75" customHeight="1" x14ac:dyDescent="0.3">
      <c r="C780" s="133"/>
      <c r="D780" s="77"/>
      <c r="E780" s="133"/>
      <c r="O780" s="162"/>
      <c r="T780" s="142"/>
      <c r="U780" s="141"/>
      <c r="V780" s="141"/>
      <c r="W780" s="141"/>
      <c r="X780" s="141"/>
      <c r="Y780" s="141"/>
      <c r="Z780" s="141"/>
      <c r="AA780" s="141"/>
      <c r="AB780" s="142"/>
      <c r="AC780" s="142"/>
      <c r="AD780" s="143"/>
      <c r="AE780" s="144"/>
    </row>
    <row r="781" spans="3:31" ht="15.75" customHeight="1" x14ac:dyDescent="0.3">
      <c r="C781" s="133"/>
      <c r="D781" s="77"/>
      <c r="E781" s="133"/>
      <c r="O781" s="162"/>
      <c r="T781" s="142"/>
      <c r="U781" s="141"/>
      <c r="V781" s="141"/>
      <c r="W781" s="141"/>
      <c r="X781" s="141"/>
      <c r="Y781" s="141"/>
      <c r="Z781" s="141"/>
      <c r="AA781" s="141"/>
      <c r="AB781" s="142"/>
      <c r="AC781" s="142"/>
      <c r="AD781" s="143"/>
      <c r="AE781" s="144"/>
    </row>
    <row r="782" spans="3:31" ht="15.75" customHeight="1" x14ac:dyDescent="0.3">
      <c r="C782" s="133"/>
      <c r="D782" s="77"/>
      <c r="E782" s="133"/>
      <c r="O782" s="162"/>
      <c r="T782" s="142"/>
      <c r="U782" s="141"/>
      <c r="V782" s="141"/>
      <c r="W782" s="141"/>
      <c r="X782" s="141"/>
      <c r="Y782" s="141"/>
      <c r="Z782" s="141"/>
      <c r="AA782" s="141"/>
      <c r="AB782" s="142"/>
      <c r="AC782" s="142"/>
      <c r="AD782" s="143"/>
      <c r="AE782" s="144"/>
    </row>
    <row r="783" spans="3:31" ht="15.75" customHeight="1" x14ac:dyDescent="0.3">
      <c r="C783" s="133"/>
      <c r="D783" s="77"/>
      <c r="E783" s="133"/>
      <c r="O783" s="162"/>
      <c r="T783" s="142"/>
      <c r="U783" s="141"/>
      <c r="V783" s="141"/>
      <c r="W783" s="141"/>
      <c r="X783" s="141"/>
      <c r="Y783" s="141"/>
      <c r="Z783" s="141"/>
      <c r="AA783" s="141"/>
      <c r="AB783" s="142"/>
      <c r="AC783" s="142"/>
      <c r="AD783" s="143"/>
      <c r="AE783" s="144"/>
    </row>
    <row r="784" spans="3:31" ht="15.75" customHeight="1" x14ac:dyDescent="0.3">
      <c r="C784" s="133"/>
      <c r="D784" s="77"/>
      <c r="E784" s="133"/>
      <c r="O784" s="162"/>
      <c r="T784" s="142"/>
      <c r="U784" s="141"/>
      <c r="V784" s="141"/>
      <c r="W784" s="141"/>
      <c r="X784" s="141"/>
      <c r="Y784" s="141"/>
      <c r="Z784" s="141"/>
      <c r="AA784" s="141"/>
      <c r="AB784" s="142"/>
      <c r="AC784" s="142"/>
      <c r="AD784" s="143"/>
      <c r="AE784" s="144"/>
    </row>
    <row r="785" spans="3:31" ht="15.75" customHeight="1" x14ac:dyDescent="0.3">
      <c r="C785" s="133"/>
      <c r="D785" s="77"/>
      <c r="E785" s="133"/>
      <c r="O785" s="162"/>
      <c r="T785" s="142"/>
      <c r="U785" s="141"/>
      <c r="V785" s="141"/>
      <c r="W785" s="141"/>
      <c r="X785" s="141"/>
      <c r="Y785" s="141"/>
      <c r="Z785" s="141"/>
      <c r="AA785" s="141"/>
      <c r="AB785" s="142"/>
      <c r="AC785" s="142"/>
      <c r="AD785" s="143"/>
      <c r="AE785" s="144"/>
    </row>
    <row r="786" spans="3:31" ht="15.75" customHeight="1" x14ac:dyDescent="0.3">
      <c r="C786" s="133"/>
      <c r="D786" s="77"/>
      <c r="E786" s="133"/>
      <c r="O786" s="162"/>
      <c r="T786" s="142"/>
      <c r="U786" s="141"/>
      <c r="V786" s="141"/>
      <c r="W786" s="141"/>
      <c r="X786" s="141"/>
      <c r="Y786" s="141"/>
      <c r="Z786" s="141"/>
      <c r="AA786" s="141"/>
      <c r="AB786" s="142"/>
      <c r="AC786" s="142"/>
      <c r="AD786" s="143"/>
      <c r="AE786" s="144"/>
    </row>
    <row r="787" spans="3:31" ht="15.75" customHeight="1" x14ac:dyDescent="0.3">
      <c r="C787" s="133"/>
      <c r="D787" s="77"/>
      <c r="E787" s="133"/>
      <c r="O787" s="162"/>
      <c r="T787" s="142"/>
      <c r="U787" s="141"/>
      <c r="V787" s="141"/>
      <c r="W787" s="141"/>
      <c r="X787" s="141"/>
      <c r="Y787" s="141"/>
      <c r="Z787" s="141"/>
      <c r="AA787" s="141"/>
      <c r="AB787" s="142"/>
      <c r="AC787" s="142"/>
      <c r="AD787" s="143"/>
      <c r="AE787" s="144"/>
    </row>
    <row r="788" spans="3:31" ht="15.75" customHeight="1" x14ac:dyDescent="0.3">
      <c r="C788" s="133"/>
      <c r="D788" s="77"/>
      <c r="E788" s="133"/>
      <c r="O788" s="162"/>
      <c r="T788" s="142"/>
      <c r="U788" s="141"/>
      <c r="V788" s="141"/>
      <c r="W788" s="141"/>
      <c r="X788" s="141"/>
      <c r="Y788" s="141"/>
      <c r="Z788" s="141"/>
      <c r="AA788" s="141"/>
      <c r="AB788" s="142"/>
      <c r="AC788" s="142"/>
      <c r="AD788" s="143"/>
      <c r="AE788" s="144"/>
    </row>
    <row r="789" spans="3:31" ht="15.75" customHeight="1" x14ac:dyDescent="0.3">
      <c r="C789" s="133"/>
      <c r="D789" s="77"/>
      <c r="E789" s="133"/>
      <c r="O789" s="162"/>
      <c r="T789" s="142"/>
      <c r="U789" s="141"/>
      <c r="V789" s="141"/>
      <c r="W789" s="141"/>
      <c r="X789" s="141"/>
      <c r="Y789" s="141"/>
      <c r="Z789" s="141"/>
      <c r="AA789" s="141"/>
      <c r="AB789" s="142"/>
      <c r="AC789" s="142"/>
      <c r="AD789" s="143"/>
      <c r="AE789" s="144"/>
    </row>
    <row r="790" spans="3:31" ht="15.75" customHeight="1" x14ac:dyDescent="0.3">
      <c r="C790" s="133"/>
      <c r="D790" s="77"/>
      <c r="E790" s="133"/>
      <c r="O790" s="162"/>
      <c r="T790" s="142"/>
      <c r="U790" s="141"/>
      <c r="V790" s="141"/>
      <c r="W790" s="141"/>
      <c r="X790" s="141"/>
      <c r="Y790" s="141"/>
      <c r="Z790" s="141"/>
      <c r="AA790" s="141"/>
      <c r="AB790" s="142"/>
      <c r="AC790" s="142"/>
      <c r="AD790" s="143"/>
      <c r="AE790" s="144"/>
    </row>
    <row r="791" spans="3:31" ht="15.75" customHeight="1" x14ac:dyDescent="0.3">
      <c r="C791" s="133"/>
      <c r="D791" s="77"/>
      <c r="E791" s="133"/>
      <c r="O791" s="162"/>
      <c r="T791" s="142"/>
      <c r="U791" s="141"/>
      <c r="V791" s="141"/>
      <c r="W791" s="141"/>
      <c r="X791" s="141"/>
      <c r="Y791" s="141"/>
      <c r="Z791" s="141"/>
      <c r="AA791" s="141"/>
      <c r="AB791" s="142"/>
      <c r="AC791" s="142"/>
      <c r="AD791" s="143"/>
      <c r="AE791" s="144"/>
    </row>
    <row r="792" spans="3:31" ht="15.75" customHeight="1" x14ac:dyDescent="0.3">
      <c r="C792" s="133"/>
      <c r="D792" s="77"/>
      <c r="E792" s="133"/>
      <c r="O792" s="162"/>
      <c r="T792" s="142"/>
      <c r="U792" s="141"/>
      <c r="V792" s="141"/>
      <c r="W792" s="141"/>
      <c r="X792" s="141"/>
      <c r="Y792" s="141"/>
      <c r="Z792" s="141"/>
      <c r="AA792" s="141"/>
      <c r="AB792" s="142"/>
      <c r="AC792" s="142"/>
      <c r="AD792" s="143"/>
      <c r="AE792" s="144"/>
    </row>
    <row r="793" spans="3:31" ht="15.75" customHeight="1" x14ac:dyDescent="0.3">
      <c r="C793" s="133"/>
      <c r="D793" s="77"/>
      <c r="E793" s="133"/>
      <c r="O793" s="162"/>
      <c r="T793" s="142"/>
      <c r="U793" s="141"/>
      <c r="V793" s="141"/>
      <c r="W793" s="141"/>
      <c r="X793" s="141"/>
      <c r="Y793" s="141"/>
      <c r="Z793" s="141"/>
      <c r="AA793" s="141"/>
      <c r="AB793" s="142"/>
      <c r="AC793" s="142"/>
      <c r="AD793" s="143"/>
      <c r="AE793" s="144"/>
    </row>
    <row r="794" spans="3:31" ht="15.75" customHeight="1" x14ac:dyDescent="0.3">
      <c r="C794" s="133"/>
      <c r="D794" s="77"/>
      <c r="E794" s="133"/>
      <c r="O794" s="162"/>
      <c r="T794" s="142"/>
      <c r="U794" s="141"/>
      <c r="V794" s="141"/>
      <c r="W794" s="141"/>
      <c r="X794" s="141"/>
      <c r="Y794" s="141"/>
      <c r="Z794" s="141"/>
      <c r="AA794" s="141"/>
      <c r="AB794" s="142"/>
      <c r="AC794" s="142"/>
      <c r="AD794" s="143"/>
      <c r="AE794" s="144"/>
    </row>
    <row r="795" spans="3:31" ht="15.75" customHeight="1" x14ac:dyDescent="0.3">
      <c r="C795" s="133"/>
      <c r="D795" s="77"/>
      <c r="E795" s="133"/>
      <c r="O795" s="162"/>
      <c r="T795" s="142"/>
      <c r="U795" s="141"/>
      <c r="V795" s="141"/>
      <c r="W795" s="141"/>
      <c r="X795" s="141"/>
      <c r="Y795" s="141"/>
      <c r="Z795" s="141"/>
      <c r="AA795" s="141"/>
      <c r="AB795" s="142"/>
      <c r="AC795" s="142"/>
      <c r="AD795" s="143"/>
      <c r="AE795" s="144"/>
    </row>
    <row r="796" spans="3:31" ht="15.75" customHeight="1" x14ac:dyDescent="0.3">
      <c r="C796" s="133"/>
      <c r="D796" s="77"/>
      <c r="E796" s="133"/>
      <c r="O796" s="162"/>
      <c r="T796" s="142"/>
      <c r="U796" s="141"/>
      <c r="V796" s="141"/>
      <c r="W796" s="141"/>
      <c r="X796" s="141"/>
      <c r="Y796" s="141"/>
      <c r="Z796" s="141"/>
      <c r="AA796" s="141"/>
      <c r="AB796" s="142"/>
      <c r="AC796" s="142"/>
      <c r="AD796" s="143"/>
      <c r="AE796" s="144"/>
    </row>
    <row r="797" spans="3:31" ht="15.75" customHeight="1" x14ac:dyDescent="0.3">
      <c r="C797" s="133"/>
      <c r="D797" s="77"/>
      <c r="E797" s="133"/>
      <c r="O797" s="162"/>
      <c r="T797" s="142"/>
      <c r="U797" s="141"/>
      <c r="V797" s="141"/>
      <c r="W797" s="141"/>
      <c r="X797" s="141"/>
      <c r="Y797" s="141"/>
      <c r="Z797" s="141"/>
      <c r="AA797" s="141"/>
      <c r="AB797" s="142"/>
      <c r="AC797" s="142"/>
      <c r="AD797" s="143"/>
      <c r="AE797" s="144"/>
    </row>
    <row r="798" spans="3:31" ht="15.75" customHeight="1" x14ac:dyDescent="0.3">
      <c r="C798" s="133"/>
      <c r="D798" s="77"/>
      <c r="E798" s="133"/>
      <c r="O798" s="162"/>
      <c r="T798" s="142"/>
      <c r="U798" s="141"/>
      <c r="V798" s="141"/>
      <c r="W798" s="141"/>
      <c r="X798" s="141"/>
      <c r="Y798" s="141"/>
      <c r="Z798" s="141"/>
      <c r="AA798" s="141"/>
      <c r="AB798" s="142"/>
      <c r="AC798" s="142"/>
      <c r="AD798" s="143"/>
      <c r="AE798" s="144"/>
    </row>
    <row r="799" spans="3:31" ht="15.75" customHeight="1" x14ac:dyDescent="0.3">
      <c r="C799" s="133"/>
      <c r="D799" s="77"/>
      <c r="E799" s="133"/>
      <c r="O799" s="162"/>
      <c r="T799" s="142"/>
      <c r="U799" s="141"/>
      <c r="V799" s="141"/>
      <c r="W799" s="141"/>
      <c r="X799" s="141"/>
      <c r="Y799" s="141"/>
      <c r="Z799" s="141"/>
      <c r="AA799" s="141"/>
      <c r="AB799" s="142"/>
      <c r="AC799" s="142"/>
      <c r="AD799" s="143"/>
      <c r="AE799" s="144"/>
    </row>
    <row r="800" spans="3:31" ht="15.75" customHeight="1" x14ac:dyDescent="0.3">
      <c r="C800" s="133"/>
      <c r="D800" s="77"/>
      <c r="E800" s="133"/>
      <c r="O800" s="162"/>
      <c r="T800" s="142"/>
      <c r="U800" s="141"/>
      <c r="V800" s="141"/>
      <c r="W800" s="141"/>
      <c r="X800" s="141"/>
      <c r="Y800" s="141"/>
      <c r="Z800" s="141"/>
      <c r="AA800" s="141"/>
      <c r="AB800" s="142"/>
      <c r="AC800" s="142"/>
      <c r="AD800" s="143"/>
      <c r="AE800" s="144"/>
    </row>
    <row r="801" spans="3:31" ht="15.75" customHeight="1" x14ac:dyDescent="0.3">
      <c r="C801" s="133"/>
      <c r="D801" s="77"/>
      <c r="E801" s="133"/>
      <c r="O801" s="162"/>
      <c r="T801" s="142"/>
      <c r="U801" s="141"/>
      <c r="V801" s="141"/>
      <c r="W801" s="141"/>
      <c r="X801" s="141"/>
      <c r="Y801" s="141"/>
      <c r="Z801" s="141"/>
      <c r="AA801" s="141"/>
      <c r="AB801" s="142"/>
      <c r="AC801" s="142"/>
      <c r="AD801" s="143"/>
      <c r="AE801" s="144"/>
    </row>
    <row r="802" spans="3:31" ht="15.75" customHeight="1" x14ac:dyDescent="0.3">
      <c r="C802" s="133"/>
      <c r="D802" s="77"/>
      <c r="E802" s="133"/>
      <c r="O802" s="162"/>
      <c r="T802" s="142"/>
      <c r="U802" s="141"/>
      <c r="V802" s="141"/>
      <c r="W802" s="141"/>
      <c r="X802" s="141"/>
      <c r="Y802" s="141"/>
      <c r="Z802" s="141"/>
      <c r="AA802" s="141"/>
      <c r="AB802" s="142"/>
      <c r="AC802" s="142"/>
      <c r="AD802" s="143"/>
      <c r="AE802" s="144"/>
    </row>
    <row r="803" spans="3:31" ht="15.75" customHeight="1" x14ac:dyDescent="0.3">
      <c r="C803" s="133"/>
      <c r="D803" s="77"/>
      <c r="E803" s="133"/>
      <c r="O803" s="162"/>
      <c r="T803" s="142"/>
      <c r="U803" s="141"/>
      <c r="V803" s="141"/>
      <c r="W803" s="141"/>
      <c r="X803" s="141"/>
      <c r="Y803" s="141"/>
      <c r="Z803" s="141"/>
      <c r="AA803" s="141"/>
      <c r="AB803" s="142"/>
      <c r="AC803" s="142"/>
      <c r="AD803" s="143"/>
      <c r="AE803" s="144"/>
    </row>
    <row r="804" spans="3:31" ht="15.75" customHeight="1" x14ac:dyDescent="0.3">
      <c r="C804" s="133"/>
      <c r="D804" s="77"/>
      <c r="E804" s="133"/>
      <c r="O804" s="162"/>
      <c r="T804" s="142"/>
      <c r="U804" s="141"/>
      <c r="V804" s="141"/>
      <c r="W804" s="141"/>
      <c r="X804" s="141"/>
      <c r="Y804" s="141"/>
      <c r="Z804" s="141"/>
      <c r="AA804" s="141"/>
      <c r="AB804" s="142"/>
      <c r="AC804" s="142"/>
      <c r="AD804" s="143"/>
      <c r="AE804" s="144"/>
    </row>
    <row r="805" spans="3:31" ht="15.75" customHeight="1" x14ac:dyDescent="0.3">
      <c r="C805" s="133"/>
      <c r="D805" s="77"/>
      <c r="E805" s="133"/>
      <c r="O805" s="162"/>
      <c r="T805" s="142"/>
      <c r="U805" s="141"/>
      <c r="V805" s="141"/>
      <c r="W805" s="141"/>
      <c r="X805" s="141"/>
      <c r="Y805" s="141"/>
      <c r="Z805" s="141"/>
      <c r="AA805" s="141"/>
      <c r="AB805" s="142"/>
      <c r="AC805" s="142"/>
      <c r="AD805" s="143"/>
      <c r="AE805" s="144"/>
    </row>
    <row r="806" spans="3:31" ht="15.75" customHeight="1" x14ac:dyDescent="0.3">
      <c r="C806" s="133"/>
      <c r="D806" s="77"/>
      <c r="E806" s="133"/>
      <c r="O806" s="162"/>
      <c r="T806" s="142"/>
      <c r="U806" s="141"/>
      <c r="V806" s="141"/>
      <c r="W806" s="141"/>
      <c r="X806" s="141"/>
      <c r="Y806" s="141"/>
      <c r="Z806" s="141"/>
      <c r="AA806" s="141"/>
      <c r="AB806" s="142"/>
      <c r="AC806" s="142"/>
      <c r="AD806" s="143"/>
      <c r="AE806" s="144"/>
    </row>
    <row r="807" spans="3:31" ht="15.75" customHeight="1" x14ac:dyDescent="0.3">
      <c r="C807" s="133"/>
      <c r="D807" s="77"/>
      <c r="E807" s="133"/>
      <c r="O807" s="162"/>
      <c r="T807" s="142"/>
      <c r="U807" s="141"/>
      <c r="V807" s="141"/>
      <c r="W807" s="141"/>
      <c r="X807" s="141"/>
      <c r="Y807" s="141"/>
      <c r="Z807" s="141"/>
      <c r="AA807" s="141"/>
      <c r="AB807" s="142"/>
      <c r="AC807" s="142"/>
      <c r="AD807" s="143"/>
      <c r="AE807" s="144"/>
    </row>
    <row r="808" spans="3:31" ht="15.75" customHeight="1" x14ac:dyDescent="0.3">
      <c r="C808" s="133"/>
      <c r="D808" s="77"/>
      <c r="E808" s="133"/>
      <c r="O808" s="162"/>
      <c r="T808" s="142"/>
      <c r="U808" s="141"/>
      <c r="V808" s="141"/>
      <c r="W808" s="141"/>
      <c r="X808" s="141"/>
      <c r="Y808" s="141"/>
      <c r="Z808" s="141"/>
      <c r="AA808" s="141"/>
      <c r="AB808" s="142"/>
      <c r="AC808" s="142"/>
      <c r="AD808" s="143"/>
      <c r="AE808" s="144"/>
    </row>
    <row r="809" spans="3:31" ht="15.75" customHeight="1" x14ac:dyDescent="0.3">
      <c r="C809" s="133"/>
      <c r="D809" s="77"/>
      <c r="E809" s="133"/>
      <c r="O809" s="162"/>
      <c r="T809" s="142"/>
      <c r="U809" s="141"/>
      <c r="V809" s="141"/>
      <c r="W809" s="141"/>
      <c r="X809" s="141"/>
      <c r="Y809" s="141"/>
      <c r="Z809" s="141"/>
      <c r="AA809" s="141"/>
      <c r="AB809" s="142"/>
      <c r="AC809" s="142"/>
      <c r="AD809" s="143"/>
      <c r="AE809" s="144"/>
    </row>
    <row r="810" spans="3:31" ht="15.75" customHeight="1" x14ac:dyDescent="0.3">
      <c r="C810" s="133"/>
      <c r="D810" s="77"/>
      <c r="E810" s="133"/>
      <c r="O810" s="162"/>
      <c r="T810" s="142"/>
      <c r="U810" s="141"/>
      <c r="V810" s="141"/>
      <c r="W810" s="141"/>
      <c r="X810" s="141"/>
      <c r="Y810" s="141"/>
      <c r="Z810" s="141"/>
      <c r="AA810" s="141"/>
      <c r="AB810" s="142"/>
      <c r="AC810" s="142"/>
      <c r="AD810" s="143"/>
      <c r="AE810" s="144"/>
    </row>
    <row r="811" spans="3:31" ht="15.75" customHeight="1" x14ac:dyDescent="0.3">
      <c r="C811" s="133"/>
      <c r="D811" s="77"/>
      <c r="E811" s="133"/>
      <c r="O811" s="162"/>
      <c r="T811" s="142"/>
      <c r="U811" s="141"/>
      <c r="V811" s="141"/>
      <c r="W811" s="141"/>
      <c r="X811" s="141"/>
      <c r="Y811" s="141"/>
      <c r="Z811" s="141"/>
      <c r="AA811" s="141"/>
      <c r="AB811" s="142"/>
      <c r="AC811" s="142"/>
      <c r="AD811" s="143"/>
      <c r="AE811" s="144"/>
    </row>
    <row r="812" spans="3:31" ht="15.75" customHeight="1" x14ac:dyDescent="0.3">
      <c r="C812" s="133"/>
      <c r="D812" s="77"/>
      <c r="E812" s="133"/>
      <c r="O812" s="162"/>
      <c r="T812" s="142"/>
      <c r="U812" s="141"/>
      <c r="V812" s="141"/>
      <c r="W812" s="141"/>
      <c r="X812" s="141"/>
      <c r="Y812" s="141"/>
      <c r="Z812" s="141"/>
      <c r="AA812" s="141"/>
      <c r="AB812" s="142"/>
      <c r="AC812" s="142"/>
      <c r="AD812" s="143"/>
      <c r="AE812" s="144"/>
    </row>
    <row r="813" spans="3:31" ht="15.75" customHeight="1" x14ac:dyDescent="0.3">
      <c r="C813" s="133"/>
      <c r="D813" s="77"/>
      <c r="E813" s="133"/>
      <c r="O813" s="162"/>
      <c r="T813" s="142"/>
      <c r="U813" s="141"/>
      <c r="V813" s="141"/>
      <c r="W813" s="141"/>
      <c r="X813" s="141"/>
      <c r="Y813" s="141"/>
      <c r="Z813" s="141"/>
      <c r="AA813" s="141"/>
      <c r="AB813" s="142"/>
      <c r="AC813" s="142"/>
      <c r="AD813" s="143"/>
      <c r="AE813" s="144"/>
    </row>
    <row r="814" spans="3:31" ht="15.75" customHeight="1" x14ac:dyDescent="0.3">
      <c r="C814" s="133"/>
      <c r="D814" s="77"/>
      <c r="E814" s="133"/>
      <c r="O814" s="162"/>
      <c r="T814" s="142"/>
      <c r="U814" s="141"/>
      <c r="V814" s="141"/>
      <c r="W814" s="141"/>
      <c r="X814" s="141"/>
      <c r="Y814" s="141"/>
      <c r="Z814" s="141"/>
      <c r="AA814" s="141"/>
      <c r="AB814" s="142"/>
      <c r="AC814" s="142"/>
      <c r="AD814" s="143"/>
      <c r="AE814" s="144"/>
    </row>
    <row r="815" spans="3:31" ht="15.75" customHeight="1" x14ac:dyDescent="0.3">
      <c r="C815" s="133"/>
      <c r="D815" s="77"/>
      <c r="E815" s="133"/>
      <c r="O815" s="162"/>
      <c r="T815" s="142"/>
      <c r="U815" s="141"/>
      <c r="V815" s="141"/>
      <c r="W815" s="141"/>
      <c r="X815" s="141"/>
      <c r="Y815" s="141"/>
      <c r="Z815" s="141"/>
      <c r="AA815" s="141"/>
      <c r="AB815" s="142"/>
      <c r="AC815" s="142"/>
      <c r="AD815" s="143"/>
      <c r="AE815" s="144"/>
    </row>
    <row r="816" spans="3:31" ht="15.75" customHeight="1" x14ac:dyDescent="0.3">
      <c r="C816" s="133"/>
      <c r="D816" s="77"/>
      <c r="E816" s="133"/>
      <c r="O816" s="162"/>
      <c r="T816" s="142"/>
      <c r="U816" s="141"/>
      <c r="V816" s="141"/>
      <c r="W816" s="141"/>
      <c r="X816" s="141"/>
      <c r="Y816" s="141"/>
      <c r="Z816" s="141"/>
      <c r="AA816" s="141"/>
      <c r="AB816" s="142"/>
      <c r="AC816" s="142"/>
      <c r="AD816" s="143"/>
      <c r="AE816" s="144"/>
    </row>
    <row r="817" spans="3:31" ht="15.75" customHeight="1" x14ac:dyDescent="0.3">
      <c r="C817" s="133"/>
      <c r="D817" s="77"/>
      <c r="E817" s="133"/>
      <c r="O817" s="162"/>
      <c r="T817" s="142"/>
      <c r="U817" s="141"/>
      <c r="V817" s="141"/>
      <c r="W817" s="141"/>
      <c r="X817" s="141"/>
      <c r="Y817" s="141"/>
      <c r="Z817" s="141"/>
      <c r="AA817" s="141"/>
      <c r="AB817" s="142"/>
      <c r="AC817" s="142"/>
      <c r="AD817" s="143"/>
      <c r="AE817" s="144"/>
    </row>
    <row r="818" spans="3:31" ht="15.75" customHeight="1" x14ac:dyDescent="0.3">
      <c r="C818" s="133"/>
      <c r="D818" s="77"/>
      <c r="E818" s="133"/>
      <c r="O818" s="162"/>
      <c r="T818" s="142"/>
      <c r="U818" s="141"/>
      <c r="V818" s="141"/>
      <c r="W818" s="141"/>
      <c r="X818" s="141"/>
      <c r="Y818" s="141"/>
      <c r="Z818" s="141"/>
      <c r="AA818" s="141"/>
      <c r="AB818" s="142"/>
      <c r="AC818" s="142"/>
      <c r="AD818" s="143"/>
      <c r="AE818" s="144"/>
    </row>
    <row r="819" spans="3:31" ht="15.75" customHeight="1" x14ac:dyDescent="0.3">
      <c r="C819" s="133"/>
      <c r="D819" s="77"/>
      <c r="E819" s="133"/>
      <c r="O819" s="162"/>
      <c r="T819" s="142"/>
      <c r="U819" s="141"/>
      <c r="V819" s="141"/>
      <c r="W819" s="141"/>
      <c r="X819" s="141"/>
      <c r="Y819" s="141"/>
      <c r="Z819" s="141"/>
      <c r="AA819" s="141"/>
      <c r="AB819" s="142"/>
      <c r="AC819" s="142"/>
      <c r="AD819" s="143"/>
      <c r="AE819" s="144"/>
    </row>
    <row r="820" spans="3:31" ht="15.75" customHeight="1" x14ac:dyDescent="0.3">
      <c r="C820" s="133"/>
      <c r="D820" s="77"/>
      <c r="E820" s="133"/>
      <c r="O820" s="162"/>
      <c r="T820" s="142"/>
      <c r="U820" s="141"/>
      <c r="V820" s="141"/>
      <c r="W820" s="141"/>
      <c r="X820" s="141"/>
      <c r="Y820" s="141"/>
      <c r="Z820" s="141"/>
      <c r="AA820" s="141"/>
      <c r="AB820" s="142"/>
      <c r="AC820" s="142"/>
      <c r="AD820" s="143"/>
      <c r="AE820" s="144"/>
    </row>
    <row r="821" spans="3:31" ht="15.75" customHeight="1" x14ac:dyDescent="0.3">
      <c r="C821" s="133"/>
      <c r="D821" s="77"/>
      <c r="E821" s="133"/>
      <c r="O821" s="162"/>
      <c r="T821" s="142"/>
      <c r="U821" s="141"/>
      <c r="V821" s="141"/>
      <c r="W821" s="141"/>
      <c r="X821" s="141"/>
      <c r="Y821" s="141"/>
      <c r="Z821" s="141"/>
      <c r="AA821" s="141"/>
      <c r="AB821" s="142"/>
      <c r="AC821" s="142"/>
      <c r="AD821" s="143"/>
      <c r="AE821" s="144"/>
    </row>
    <row r="822" spans="3:31" ht="15.75" customHeight="1" x14ac:dyDescent="0.3">
      <c r="C822" s="133"/>
      <c r="D822" s="77"/>
      <c r="E822" s="133"/>
      <c r="O822" s="162"/>
      <c r="T822" s="142"/>
      <c r="U822" s="141"/>
      <c r="V822" s="141"/>
      <c r="W822" s="141"/>
      <c r="X822" s="141"/>
      <c r="Y822" s="141"/>
      <c r="Z822" s="141"/>
      <c r="AA822" s="141"/>
      <c r="AB822" s="142"/>
      <c r="AC822" s="142"/>
      <c r="AD822" s="143"/>
      <c r="AE822" s="144"/>
    </row>
    <row r="823" spans="3:31" ht="15.75" customHeight="1" x14ac:dyDescent="0.3">
      <c r="C823" s="133"/>
      <c r="D823" s="77"/>
      <c r="E823" s="133"/>
      <c r="O823" s="162"/>
      <c r="T823" s="142"/>
      <c r="U823" s="141"/>
      <c r="V823" s="141"/>
      <c r="W823" s="141"/>
      <c r="X823" s="141"/>
      <c r="Y823" s="141"/>
      <c r="Z823" s="141"/>
      <c r="AA823" s="141"/>
      <c r="AB823" s="142"/>
      <c r="AC823" s="142"/>
      <c r="AD823" s="143"/>
      <c r="AE823" s="144"/>
    </row>
    <row r="824" spans="3:31" ht="15.75" customHeight="1" x14ac:dyDescent="0.3">
      <c r="C824" s="133"/>
      <c r="D824" s="77"/>
      <c r="E824" s="133"/>
      <c r="O824" s="162"/>
      <c r="T824" s="142"/>
      <c r="U824" s="141"/>
      <c r="V824" s="141"/>
      <c r="W824" s="141"/>
      <c r="X824" s="141"/>
      <c r="Y824" s="141"/>
      <c r="Z824" s="141"/>
      <c r="AA824" s="141"/>
      <c r="AB824" s="142"/>
      <c r="AC824" s="142"/>
      <c r="AD824" s="143"/>
      <c r="AE824" s="144"/>
    </row>
    <row r="825" spans="3:31" ht="15.75" customHeight="1" x14ac:dyDescent="0.3">
      <c r="C825" s="133"/>
      <c r="D825" s="77"/>
      <c r="E825" s="133"/>
      <c r="O825" s="162"/>
      <c r="T825" s="142"/>
      <c r="U825" s="141"/>
      <c r="V825" s="141"/>
      <c r="W825" s="141"/>
      <c r="X825" s="141"/>
      <c r="Y825" s="141"/>
      <c r="Z825" s="141"/>
      <c r="AA825" s="141"/>
      <c r="AB825" s="142"/>
      <c r="AC825" s="142"/>
      <c r="AD825" s="143"/>
      <c r="AE825" s="144"/>
    </row>
    <row r="826" spans="3:31" ht="15.75" customHeight="1" x14ac:dyDescent="0.3">
      <c r="C826" s="133"/>
      <c r="D826" s="77"/>
      <c r="E826" s="133"/>
      <c r="O826" s="162"/>
      <c r="T826" s="142"/>
      <c r="U826" s="141"/>
      <c r="V826" s="141"/>
      <c r="W826" s="141"/>
      <c r="X826" s="141"/>
      <c r="Y826" s="141"/>
      <c r="Z826" s="141"/>
      <c r="AA826" s="141"/>
      <c r="AB826" s="142"/>
      <c r="AC826" s="142"/>
      <c r="AD826" s="143"/>
      <c r="AE826" s="144"/>
    </row>
    <row r="827" spans="3:31" ht="15.75" customHeight="1" x14ac:dyDescent="0.3">
      <c r="C827" s="133"/>
      <c r="D827" s="77"/>
      <c r="E827" s="133"/>
      <c r="O827" s="162"/>
      <c r="T827" s="142"/>
      <c r="U827" s="141"/>
      <c r="V827" s="141"/>
      <c r="W827" s="141"/>
      <c r="X827" s="141"/>
      <c r="Y827" s="141"/>
      <c r="Z827" s="141"/>
      <c r="AA827" s="141"/>
      <c r="AB827" s="142"/>
      <c r="AC827" s="142"/>
      <c r="AD827" s="143"/>
      <c r="AE827" s="144"/>
    </row>
    <row r="828" spans="3:31" ht="15.75" customHeight="1" x14ac:dyDescent="0.3">
      <c r="C828" s="133"/>
      <c r="D828" s="77"/>
      <c r="E828" s="133"/>
      <c r="O828" s="162"/>
      <c r="T828" s="142"/>
      <c r="U828" s="141"/>
      <c r="V828" s="141"/>
      <c r="W828" s="141"/>
      <c r="X828" s="141"/>
      <c r="Y828" s="141"/>
      <c r="Z828" s="141"/>
      <c r="AA828" s="141"/>
      <c r="AB828" s="142"/>
      <c r="AC828" s="142"/>
      <c r="AD828" s="143"/>
      <c r="AE828" s="144"/>
    </row>
    <row r="829" spans="3:31" ht="15.75" customHeight="1" x14ac:dyDescent="0.3">
      <c r="C829" s="133"/>
      <c r="D829" s="77"/>
      <c r="E829" s="133"/>
      <c r="O829" s="162"/>
      <c r="T829" s="142"/>
      <c r="U829" s="141"/>
      <c r="V829" s="141"/>
      <c r="W829" s="141"/>
      <c r="X829" s="141"/>
      <c r="Y829" s="141"/>
      <c r="Z829" s="141"/>
      <c r="AA829" s="141"/>
      <c r="AB829" s="142"/>
      <c r="AC829" s="142"/>
      <c r="AD829" s="143"/>
      <c r="AE829" s="144"/>
    </row>
    <row r="830" spans="3:31" ht="15.75" customHeight="1" x14ac:dyDescent="0.3">
      <c r="C830" s="133"/>
      <c r="D830" s="77"/>
      <c r="E830" s="133"/>
      <c r="O830" s="162"/>
      <c r="T830" s="142"/>
      <c r="U830" s="141"/>
      <c r="V830" s="141"/>
      <c r="W830" s="141"/>
      <c r="X830" s="141"/>
      <c r="Y830" s="141"/>
      <c r="Z830" s="141"/>
      <c r="AA830" s="141"/>
      <c r="AB830" s="142"/>
      <c r="AC830" s="142"/>
      <c r="AD830" s="143"/>
      <c r="AE830" s="144"/>
    </row>
    <row r="831" spans="3:31" ht="15.75" customHeight="1" x14ac:dyDescent="0.3">
      <c r="C831" s="133"/>
      <c r="D831" s="77"/>
      <c r="E831" s="133"/>
      <c r="O831" s="162"/>
      <c r="T831" s="142"/>
      <c r="U831" s="141"/>
      <c r="V831" s="141"/>
      <c r="W831" s="141"/>
      <c r="X831" s="141"/>
      <c r="Y831" s="141"/>
      <c r="Z831" s="141"/>
      <c r="AA831" s="141"/>
      <c r="AB831" s="142"/>
      <c r="AC831" s="142"/>
      <c r="AD831" s="143"/>
      <c r="AE831" s="144"/>
    </row>
    <row r="832" spans="3:31" ht="15.75" customHeight="1" x14ac:dyDescent="0.3">
      <c r="C832" s="133"/>
      <c r="D832" s="77"/>
      <c r="E832" s="133"/>
      <c r="O832" s="162"/>
      <c r="T832" s="142"/>
      <c r="U832" s="141"/>
      <c r="V832" s="141"/>
      <c r="W832" s="141"/>
      <c r="X832" s="141"/>
      <c r="Y832" s="141"/>
      <c r="Z832" s="141"/>
      <c r="AA832" s="141"/>
      <c r="AB832" s="142"/>
      <c r="AC832" s="142"/>
      <c r="AD832" s="143"/>
      <c r="AE832" s="144"/>
    </row>
    <row r="833" spans="3:31" ht="15.75" customHeight="1" x14ac:dyDescent="0.3">
      <c r="C833" s="133"/>
      <c r="D833" s="77"/>
      <c r="E833" s="133"/>
      <c r="O833" s="162"/>
      <c r="T833" s="142"/>
      <c r="U833" s="141"/>
      <c r="V833" s="141"/>
      <c r="W833" s="141"/>
      <c r="X833" s="141"/>
      <c r="Y833" s="141"/>
      <c r="Z833" s="141"/>
      <c r="AA833" s="141"/>
      <c r="AB833" s="142"/>
      <c r="AC833" s="142"/>
      <c r="AD833" s="143"/>
      <c r="AE833" s="144"/>
    </row>
    <row r="834" spans="3:31" ht="15.75" customHeight="1" x14ac:dyDescent="0.3">
      <c r="C834" s="133"/>
      <c r="D834" s="77"/>
      <c r="E834" s="133"/>
      <c r="O834" s="162"/>
      <c r="T834" s="142"/>
      <c r="U834" s="141"/>
      <c r="V834" s="141"/>
      <c r="W834" s="141"/>
      <c r="X834" s="141"/>
      <c r="Y834" s="141"/>
      <c r="Z834" s="141"/>
      <c r="AA834" s="141"/>
      <c r="AB834" s="142"/>
      <c r="AC834" s="142"/>
      <c r="AD834" s="143"/>
      <c r="AE834" s="144"/>
    </row>
    <row r="835" spans="3:31" ht="15.75" customHeight="1" x14ac:dyDescent="0.3">
      <c r="C835" s="133"/>
      <c r="D835" s="77"/>
      <c r="E835" s="133"/>
      <c r="O835" s="162"/>
      <c r="T835" s="142"/>
      <c r="U835" s="141"/>
      <c r="V835" s="141"/>
      <c r="W835" s="141"/>
      <c r="X835" s="141"/>
      <c r="Y835" s="141"/>
      <c r="Z835" s="141"/>
      <c r="AA835" s="141"/>
      <c r="AB835" s="142"/>
      <c r="AC835" s="142"/>
      <c r="AD835" s="143"/>
      <c r="AE835" s="144"/>
    </row>
    <row r="836" spans="3:31" ht="15.75" customHeight="1" x14ac:dyDescent="0.3">
      <c r="C836" s="133"/>
      <c r="D836" s="77"/>
      <c r="E836" s="133"/>
      <c r="O836" s="162"/>
      <c r="T836" s="142"/>
      <c r="U836" s="141"/>
      <c r="V836" s="141"/>
      <c r="W836" s="141"/>
      <c r="X836" s="141"/>
      <c r="Y836" s="141"/>
      <c r="Z836" s="141"/>
      <c r="AA836" s="141"/>
      <c r="AB836" s="142"/>
      <c r="AC836" s="142"/>
      <c r="AD836" s="143"/>
      <c r="AE836" s="144"/>
    </row>
    <row r="837" spans="3:31" ht="15.75" customHeight="1" x14ac:dyDescent="0.3">
      <c r="C837" s="133"/>
      <c r="D837" s="77"/>
      <c r="E837" s="133"/>
      <c r="O837" s="162"/>
      <c r="T837" s="142"/>
      <c r="U837" s="141"/>
      <c r="V837" s="141"/>
      <c r="W837" s="141"/>
      <c r="X837" s="141"/>
      <c r="Y837" s="141"/>
      <c r="Z837" s="141"/>
      <c r="AA837" s="141"/>
      <c r="AB837" s="142"/>
      <c r="AC837" s="142"/>
      <c r="AD837" s="143"/>
      <c r="AE837" s="144"/>
    </row>
    <row r="838" spans="3:31" ht="15.75" customHeight="1" x14ac:dyDescent="0.3">
      <c r="C838" s="133"/>
      <c r="D838" s="77"/>
      <c r="E838" s="133"/>
      <c r="O838" s="162"/>
      <c r="T838" s="142"/>
      <c r="U838" s="141"/>
      <c r="V838" s="141"/>
      <c r="W838" s="141"/>
      <c r="X838" s="141"/>
      <c r="Y838" s="141"/>
      <c r="Z838" s="141"/>
      <c r="AA838" s="141"/>
      <c r="AB838" s="142"/>
      <c r="AC838" s="142"/>
      <c r="AD838" s="143"/>
      <c r="AE838" s="144"/>
    </row>
    <row r="839" spans="3:31" ht="15.75" customHeight="1" x14ac:dyDescent="0.3">
      <c r="C839" s="133"/>
      <c r="D839" s="77"/>
      <c r="E839" s="133"/>
      <c r="O839" s="162"/>
      <c r="T839" s="142"/>
      <c r="U839" s="141"/>
      <c r="V839" s="141"/>
      <c r="W839" s="141"/>
      <c r="X839" s="141"/>
      <c r="Y839" s="141"/>
      <c r="Z839" s="141"/>
      <c r="AA839" s="141"/>
      <c r="AB839" s="142"/>
      <c r="AC839" s="142"/>
      <c r="AD839" s="143"/>
      <c r="AE839" s="144"/>
    </row>
    <row r="840" spans="3:31" ht="15.75" customHeight="1" x14ac:dyDescent="0.3">
      <c r="C840" s="133"/>
      <c r="D840" s="77"/>
      <c r="E840" s="133"/>
      <c r="O840" s="162"/>
      <c r="T840" s="142"/>
      <c r="U840" s="141"/>
      <c r="V840" s="141"/>
      <c r="W840" s="141"/>
      <c r="X840" s="141"/>
      <c r="Y840" s="141"/>
      <c r="Z840" s="141"/>
      <c r="AA840" s="141"/>
      <c r="AB840" s="142"/>
      <c r="AC840" s="142"/>
      <c r="AD840" s="143"/>
      <c r="AE840" s="144"/>
    </row>
    <row r="841" spans="3:31" ht="15.75" customHeight="1" x14ac:dyDescent="0.3">
      <c r="C841" s="133"/>
      <c r="D841" s="77"/>
      <c r="E841" s="133"/>
      <c r="O841" s="162"/>
      <c r="T841" s="142"/>
      <c r="U841" s="141"/>
      <c r="V841" s="141"/>
      <c r="W841" s="141"/>
      <c r="X841" s="141"/>
      <c r="Y841" s="141"/>
      <c r="Z841" s="141"/>
      <c r="AA841" s="141"/>
      <c r="AB841" s="142"/>
      <c r="AC841" s="142"/>
      <c r="AD841" s="143"/>
      <c r="AE841" s="144"/>
    </row>
    <row r="842" spans="3:31" ht="15.75" customHeight="1" x14ac:dyDescent="0.3">
      <c r="C842" s="133"/>
      <c r="D842" s="77"/>
      <c r="E842" s="133"/>
      <c r="O842" s="162"/>
      <c r="T842" s="142"/>
      <c r="U842" s="141"/>
      <c r="V842" s="141"/>
      <c r="W842" s="141"/>
      <c r="X842" s="141"/>
      <c r="Y842" s="141"/>
      <c r="Z842" s="141"/>
      <c r="AA842" s="141"/>
      <c r="AB842" s="142"/>
      <c r="AC842" s="142"/>
      <c r="AD842" s="143"/>
      <c r="AE842" s="144"/>
    </row>
    <row r="843" spans="3:31" ht="15.75" customHeight="1" x14ac:dyDescent="0.3">
      <c r="C843" s="133"/>
      <c r="D843" s="77"/>
      <c r="E843" s="133"/>
      <c r="O843" s="162"/>
      <c r="T843" s="142"/>
      <c r="U843" s="141"/>
      <c r="V843" s="141"/>
      <c r="W843" s="141"/>
      <c r="X843" s="141"/>
      <c r="Y843" s="141"/>
      <c r="Z843" s="141"/>
      <c r="AA843" s="141"/>
      <c r="AB843" s="142"/>
      <c r="AC843" s="142"/>
      <c r="AD843" s="143"/>
      <c r="AE843" s="144"/>
    </row>
    <row r="844" spans="3:31" ht="15.75" customHeight="1" x14ac:dyDescent="0.3">
      <c r="C844" s="133"/>
      <c r="D844" s="77"/>
      <c r="E844" s="133"/>
      <c r="O844" s="162"/>
      <c r="T844" s="142"/>
      <c r="U844" s="141"/>
      <c r="V844" s="141"/>
      <c r="W844" s="141"/>
      <c r="X844" s="141"/>
      <c r="Y844" s="141"/>
      <c r="Z844" s="141"/>
      <c r="AA844" s="141"/>
      <c r="AB844" s="142"/>
      <c r="AC844" s="142"/>
      <c r="AD844" s="143"/>
      <c r="AE844" s="144"/>
    </row>
    <row r="845" spans="3:31" ht="15.75" customHeight="1" x14ac:dyDescent="0.3">
      <c r="C845" s="133"/>
      <c r="D845" s="77"/>
      <c r="E845" s="133"/>
      <c r="O845" s="162"/>
      <c r="T845" s="142"/>
      <c r="U845" s="141"/>
      <c r="V845" s="141"/>
      <c r="W845" s="141"/>
      <c r="X845" s="141"/>
      <c r="Y845" s="141"/>
      <c r="Z845" s="141"/>
      <c r="AA845" s="141"/>
      <c r="AB845" s="142"/>
      <c r="AC845" s="142"/>
      <c r="AD845" s="143"/>
      <c r="AE845" s="144"/>
    </row>
    <row r="846" spans="3:31" ht="15.75" customHeight="1" x14ac:dyDescent="0.3">
      <c r="C846" s="133"/>
      <c r="D846" s="77"/>
      <c r="E846" s="133"/>
      <c r="O846" s="162"/>
      <c r="T846" s="142"/>
      <c r="U846" s="141"/>
      <c r="V846" s="141"/>
      <c r="W846" s="141"/>
      <c r="X846" s="141"/>
      <c r="Y846" s="141"/>
      <c r="Z846" s="141"/>
      <c r="AA846" s="141"/>
      <c r="AB846" s="142"/>
      <c r="AC846" s="142"/>
      <c r="AD846" s="143"/>
      <c r="AE846" s="144"/>
    </row>
    <row r="847" spans="3:31" ht="15.75" customHeight="1" x14ac:dyDescent="0.3">
      <c r="C847" s="133"/>
      <c r="D847" s="77"/>
      <c r="E847" s="133"/>
      <c r="O847" s="162"/>
      <c r="T847" s="142"/>
      <c r="U847" s="141"/>
      <c r="V847" s="141"/>
      <c r="W847" s="141"/>
      <c r="X847" s="141"/>
      <c r="Y847" s="141"/>
      <c r="Z847" s="141"/>
      <c r="AA847" s="141"/>
      <c r="AB847" s="142"/>
      <c r="AC847" s="142"/>
      <c r="AD847" s="143"/>
      <c r="AE847" s="144"/>
    </row>
    <row r="848" spans="3:31" ht="15.75" customHeight="1" x14ac:dyDescent="0.3">
      <c r="C848" s="133"/>
      <c r="D848" s="77"/>
      <c r="E848" s="133"/>
      <c r="O848" s="162"/>
      <c r="T848" s="142"/>
      <c r="U848" s="141"/>
      <c r="V848" s="141"/>
      <c r="W848" s="141"/>
      <c r="X848" s="141"/>
      <c r="Y848" s="141"/>
      <c r="Z848" s="141"/>
      <c r="AA848" s="141"/>
      <c r="AB848" s="142"/>
      <c r="AC848" s="142"/>
      <c r="AD848" s="143"/>
      <c r="AE848" s="144"/>
    </row>
    <row r="849" spans="3:31" ht="15.75" customHeight="1" x14ac:dyDescent="0.3">
      <c r="C849" s="133"/>
      <c r="D849" s="77"/>
      <c r="E849" s="133"/>
      <c r="O849" s="162"/>
      <c r="T849" s="142"/>
      <c r="U849" s="141"/>
      <c r="V849" s="141"/>
      <c r="W849" s="141"/>
      <c r="X849" s="141"/>
      <c r="Y849" s="141"/>
      <c r="Z849" s="141"/>
      <c r="AA849" s="141"/>
      <c r="AB849" s="142"/>
      <c r="AC849" s="142"/>
      <c r="AD849" s="143"/>
      <c r="AE849" s="144"/>
    </row>
    <row r="850" spans="3:31" ht="15.75" customHeight="1" x14ac:dyDescent="0.3">
      <c r="C850" s="133"/>
      <c r="D850" s="77"/>
      <c r="E850" s="133"/>
      <c r="O850" s="162"/>
      <c r="T850" s="142"/>
      <c r="U850" s="141"/>
      <c r="V850" s="141"/>
      <c r="W850" s="141"/>
      <c r="X850" s="141"/>
      <c r="Y850" s="141"/>
      <c r="Z850" s="141"/>
      <c r="AA850" s="141"/>
      <c r="AB850" s="142"/>
      <c r="AC850" s="142"/>
      <c r="AD850" s="143"/>
      <c r="AE850" s="144"/>
    </row>
    <row r="851" spans="3:31" ht="15.75" customHeight="1" x14ac:dyDescent="0.3">
      <c r="C851" s="133"/>
      <c r="D851" s="77"/>
      <c r="E851" s="133"/>
      <c r="O851" s="162"/>
      <c r="T851" s="142"/>
      <c r="U851" s="141"/>
      <c r="V851" s="141"/>
      <c r="W851" s="141"/>
      <c r="X851" s="141"/>
      <c r="Y851" s="141"/>
      <c r="Z851" s="141"/>
      <c r="AA851" s="141"/>
      <c r="AB851" s="142"/>
      <c r="AC851" s="142"/>
      <c r="AD851" s="143"/>
      <c r="AE851" s="144"/>
    </row>
    <row r="852" spans="3:31" ht="15.75" customHeight="1" x14ac:dyDescent="0.3">
      <c r="C852" s="133"/>
      <c r="D852" s="77"/>
      <c r="E852" s="133"/>
      <c r="O852" s="162"/>
      <c r="T852" s="142"/>
      <c r="U852" s="141"/>
      <c r="V852" s="141"/>
      <c r="W852" s="141"/>
      <c r="X852" s="141"/>
      <c r="Y852" s="141"/>
      <c r="Z852" s="141"/>
      <c r="AA852" s="141"/>
      <c r="AB852" s="142"/>
      <c r="AC852" s="142"/>
      <c r="AD852" s="143"/>
      <c r="AE852" s="144"/>
    </row>
    <row r="853" spans="3:31" ht="15.75" customHeight="1" x14ac:dyDescent="0.3">
      <c r="C853" s="133"/>
      <c r="D853" s="77"/>
      <c r="E853" s="133"/>
      <c r="O853" s="162"/>
      <c r="T853" s="142"/>
      <c r="U853" s="141"/>
      <c r="V853" s="141"/>
      <c r="W853" s="141"/>
      <c r="X853" s="141"/>
      <c r="Y853" s="141"/>
      <c r="Z853" s="141"/>
      <c r="AA853" s="141"/>
      <c r="AB853" s="142"/>
      <c r="AC853" s="142"/>
      <c r="AD853" s="143"/>
      <c r="AE853" s="144"/>
    </row>
    <row r="854" spans="3:31" ht="15.75" customHeight="1" x14ac:dyDescent="0.3">
      <c r="C854" s="133"/>
      <c r="D854" s="77"/>
      <c r="E854" s="133"/>
      <c r="O854" s="162"/>
      <c r="T854" s="142"/>
      <c r="U854" s="141"/>
      <c r="V854" s="141"/>
      <c r="W854" s="141"/>
      <c r="X854" s="141"/>
      <c r="Y854" s="141"/>
      <c r="Z854" s="141"/>
      <c r="AA854" s="141"/>
      <c r="AB854" s="142"/>
      <c r="AC854" s="142"/>
      <c r="AD854" s="143"/>
      <c r="AE854" s="144"/>
    </row>
    <row r="855" spans="3:31" ht="15.75" customHeight="1" x14ac:dyDescent="0.3">
      <c r="C855" s="133"/>
      <c r="D855" s="77"/>
      <c r="E855" s="133"/>
      <c r="O855" s="162"/>
      <c r="T855" s="142"/>
      <c r="U855" s="141"/>
      <c r="V855" s="141"/>
      <c r="W855" s="141"/>
      <c r="X855" s="141"/>
      <c r="Y855" s="141"/>
      <c r="Z855" s="141"/>
      <c r="AA855" s="141"/>
      <c r="AB855" s="142"/>
      <c r="AC855" s="142"/>
      <c r="AD855" s="143"/>
      <c r="AE855" s="144"/>
    </row>
    <row r="856" spans="3:31" ht="15.75" customHeight="1" x14ac:dyDescent="0.3">
      <c r="C856" s="133"/>
      <c r="D856" s="77"/>
      <c r="E856" s="133"/>
      <c r="O856" s="162"/>
      <c r="T856" s="142"/>
      <c r="U856" s="141"/>
      <c r="V856" s="141"/>
      <c r="W856" s="141"/>
      <c r="X856" s="141"/>
      <c r="Y856" s="141"/>
      <c r="Z856" s="141"/>
      <c r="AA856" s="141"/>
      <c r="AB856" s="142"/>
      <c r="AC856" s="142"/>
      <c r="AD856" s="143"/>
      <c r="AE856" s="144"/>
    </row>
    <row r="857" spans="3:31" ht="15.75" customHeight="1" x14ac:dyDescent="0.3">
      <c r="C857" s="133"/>
      <c r="D857" s="77"/>
      <c r="E857" s="133"/>
      <c r="O857" s="162"/>
      <c r="T857" s="142"/>
      <c r="U857" s="141"/>
      <c r="V857" s="141"/>
      <c r="W857" s="141"/>
      <c r="X857" s="141"/>
      <c r="Y857" s="141"/>
      <c r="Z857" s="141"/>
      <c r="AA857" s="141"/>
      <c r="AB857" s="142"/>
      <c r="AC857" s="142"/>
      <c r="AD857" s="143"/>
      <c r="AE857" s="144"/>
    </row>
    <row r="858" spans="3:31" ht="15.75" customHeight="1" x14ac:dyDescent="0.3">
      <c r="C858" s="133"/>
      <c r="D858" s="77"/>
      <c r="E858" s="133"/>
      <c r="O858" s="162"/>
      <c r="T858" s="142"/>
      <c r="U858" s="141"/>
      <c r="V858" s="141"/>
      <c r="W858" s="141"/>
      <c r="X858" s="141"/>
      <c r="Y858" s="141"/>
      <c r="Z858" s="141"/>
      <c r="AA858" s="141"/>
      <c r="AB858" s="142"/>
      <c r="AC858" s="142"/>
      <c r="AD858" s="143"/>
      <c r="AE858" s="144"/>
    </row>
    <row r="859" spans="3:31" ht="15.75" customHeight="1" x14ac:dyDescent="0.3">
      <c r="C859" s="133"/>
      <c r="D859" s="77"/>
      <c r="E859" s="133"/>
      <c r="O859" s="162"/>
      <c r="T859" s="142"/>
      <c r="U859" s="141"/>
      <c r="V859" s="141"/>
      <c r="W859" s="141"/>
      <c r="X859" s="141"/>
      <c r="Y859" s="141"/>
      <c r="Z859" s="141"/>
      <c r="AA859" s="141"/>
      <c r="AB859" s="142"/>
      <c r="AC859" s="142"/>
      <c r="AD859" s="143"/>
      <c r="AE859" s="144"/>
    </row>
    <row r="860" spans="3:31" ht="15.75" customHeight="1" x14ac:dyDescent="0.3">
      <c r="C860" s="133"/>
      <c r="D860" s="77"/>
      <c r="E860" s="133"/>
      <c r="O860" s="162"/>
      <c r="T860" s="142"/>
      <c r="U860" s="141"/>
      <c r="V860" s="141"/>
      <c r="W860" s="141"/>
      <c r="X860" s="141"/>
      <c r="Y860" s="141"/>
      <c r="Z860" s="141"/>
      <c r="AA860" s="141"/>
      <c r="AB860" s="142"/>
      <c r="AC860" s="142"/>
      <c r="AD860" s="143"/>
      <c r="AE860" s="144"/>
    </row>
    <row r="861" spans="3:31" ht="15.75" customHeight="1" x14ac:dyDescent="0.3">
      <c r="C861" s="133"/>
      <c r="D861" s="77"/>
      <c r="E861" s="133"/>
      <c r="O861" s="162"/>
      <c r="T861" s="142"/>
      <c r="U861" s="141"/>
      <c r="V861" s="141"/>
      <c r="W861" s="141"/>
      <c r="X861" s="141"/>
      <c r="Y861" s="141"/>
      <c r="Z861" s="141"/>
      <c r="AA861" s="141"/>
      <c r="AB861" s="142"/>
      <c r="AC861" s="142"/>
      <c r="AD861" s="143"/>
      <c r="AE861" s="144"/>
    </row>
    <row r="862" spans="3:31" ht="15.75" customHeight="1" x14ac:dyDescent="0.3">
      <c r="C862" s="133"/>
      <c r="D862" s="77"/>
      <c r="E862" s="133"/>
      <c r="O862" s="162"/>
      <c r="T862" s="142"/>
      <c r="U862" s="141"/>
      <c r="V862" s="141"/>
      <c r="W862" s="141"/>
      <c r="X862" s="141"/>
      <c r="Y862" s="141"/>
      <c r="Z862" s="141"/>
      <c r="AA862" s="141"/>
      <c r="AB862" s="142"/>
      <c r="AC862" s="142"/>
      <c r="AD862" s="143"/>
      <c r="AE862" s="144"/>
    </row>
    <row r="863" spans="3:31" ht="15.75" customHeight="1" x14ac:dyDescent="0.3">
      <c r="C863" s="133"/>
      <c r="D863" s="77"/>
      <c r="E863" s="133"/>
      <c r="O863" s="162"/>
      <c r="T863" s="142"/>
      <c r="U863" s="141"/>
      <c r="V863" s="141"/>
      <c r="W863" s="141"/>
      <c r="X863" s="141"/>
      <c r="Y863" s="141"/>
      <c r="Z863" s="141"/>
      <c r="AA863" s="141"/>
      <c r="AB863" s="142"/>
      <c r="AC863" s="142"/>
      <c r="AD863" s="143"/>
      <c r="AE863" s="144"/>
    </row>
    <row r="864" spans="3:31" ht="15.75" customHeight="1" x14ac:dyDescent="0.3">
      <c r="C864" s="133"/>
      <c r="D864" s="77"/>
      <c r="E864" s="133"/>
      <c r="O864" s="162"/>
      <c r="T864" s="142"/>
      <c r="U864" s="141"/>
      <c r="V864" s="141"/>
      <c r="W864" s="141"/>
      <c r="X864" s="141"/>
      <c r="Y864" s="141"/>
      <c r="Z864" s="141"/>
      <c r="AA864" s="141"/>
      <c r="AB864" s="142"/>
      <c r="AC864" s="142"/>
      <c r="AD864" s="143"/>
      <c r="AE864" s="144"/>
    </row>
    <row r="865" spans="3:31" ht="15.75" customHeight="1" x14ac:dyDescent="0.3">
      <c r="C865" s="133"/>
      <c r="D865" s="77"/>
      <c r="E865" s="133"/>
      <c r="O865" s="162"/>
      <c r="T865" s="142"/>
      <c r="U865" s="141"/>
      <c r="V865" s="141"/>
      <c r="W865" s="141"/>
      <c r="X865" s="141"/>
      <c r="Y865" s="141"/>
      <c r="Z865" s="141"/>
      <c r="AA865" s="141"/>
      <c r="AB865" s="142"/>
      <c r="AC865" s="142"/>
      <c r="AD865" s="143"/>
      <c r="AE865" s="144"/>
    </row>
    <row r="866" spans="3:31" ht="15.75" customHeight="1" x14ac:dyDescent="0.3">
      <c r="C866" s="133"/>
      <c r="D866" s="77"/>
      <c r="E866" s="133"/>
      <c r="O866" s="162"/>
      <c r="T866" s="142"/>
      <c r="U866" s="141"/>
      <c r="V866" s="141"/>
      <c r="W866" s="141"/>
      <c r="X866" s="141"/>
      <c r="Y866" s="141"/>
      <c r="Z866" s="141"/>
      <c r="AA866" s="141"/>
      <c r="AB866" s="142"/>
      <c r="AC866" s="142"/>
      <c r="AD866" s="143"/>
      <c r="AE866" s="144"/>
    </row>
    <row r="867" spans="3:31" ht="15.75" customHeight="1" x14ac:dyDescent="0.3">
      <c r="C867" s="133"/>
      <c r="D867" s="77"/>
      <c r="E867" s="133"/>
      <c r="O867" s="162"/>
      <c r="T867" s="142"/>
      <c r="U867" s="141"/>
      <c r="V867" s="141"/>
      <c r="W867" s="141"/>
      <c r="X867" s="141"/>
      <c r="Y867" s="141"/>
      <c r="Z867" s="141"/>
      <c r="AA867" s="141"/>
      <c r="AB867" s="142"/>
      <c r="AC867" s="142"/>
      <c r="AD867" s="143"/>
      <c r="AE867" s="144"/>
    </row>
    <row r="868" spans="3:31" ht="15.75" customHeight="1" x14ac:dyDescent="0.3">
      <c r="C868" s="133"/>
      <c r="D868" s="77"/>
      <c r="E868" s="133"/>
      <c r="O868" s="162"/>
      <c r="T868" s="142"/>
      <c r="U868" s="141"/>
      <c r="V868" s="141"/>
      <c r="W868" s="141"/>
      <c r="X868" s="141"/>
      <c r="Y868" s="141"/>
      <c r="Z868" s="141"/>
      <c r="AA868" s="141"/>
      <c r="AB868" s="142"/>
      <c r="AC868" s="142"/>
      <c r="AD868" s="143"/>
      <c r="AE868" s="144"/>
    </row>
    <row r="869" spans="3:31" ht="15.75" customHeight="1" x14ac:dyDescent="0.3">
      <c r="C869" s="133"/>
      <c r="D869" s="77"/>
      <c r="E869" s="133"/>
      <c r="O869" s="162"/>
      <c r="T869" s="142"/>
      <c r="U869" s="141"/>
      <c r="V869" s="141"/>
      <c r="W869" s="141"/>
      <c r="X869" s="141"/>
      <c r="Y869" s="141"/>
      <c r="Z869" s="141"/>
      <c r="AA869" s="141"/>
      <c r="AB869" s="142"/>
      <c r="AC869" s="142"/>
      <c r="AD869" s="143"/>
      <c r="AE869" s="144"/>
    </row>
    <row r="870" spans="3:31" ht="15.75" customHeight="1" x14ac:dyDescent="0.3">
      <c r="C870" s="133"/>
      <c r="D870" s="77"/>
      <c r="E870" s="133"/>
      <c r="O870" s="162"/>
      <c r="T870" s="142"/>
      <c r="U870" s="141"/>
      <c r="V870" s="141"/>
      <c r="W870" s="141"/>
      <c r="X870" s="141"/>
      <c r="Y870" s="141"/>
      <c r="Z870" s="141"/>
      <c r="AA870" s="141"/>
      <c r="AB870" s="142"/>
      <c r="AC870" s="142"/>
      <c r="AD870" s="143"/>
      <c r="AE870" s="144"/>
    </row>
    <row r="871" spans="3:31" ht="15.75" customHeight="1" x14ac:dyDescent="0.3">
      <c r="C871" s="133"/>
      <c r="D871" s="77"/>
      <c r="E871" s="133"/>
      <c r="O871" s="162"/>
      <c r="T871" s="142"/>
      <c r="U871" s="141"/>
      <c r="V871" s="141"/>
      <c r="W871" s="141"/>
      <c r="X871" s="141"/>
      <c r="Y871" s="141"/>
      <c r="Z871" s="141"/>
      <c r="AA871" s="141"/>
      <c r="AB871" s="142"/>
      <c r="AC871" s="142"/>
      <c r="AD871" s="143"/>
      <c r="AE871" s="144"/>
    </row>
    <row r="872" spans="3:31" ht="15.75" customHeight="1" x14ac:dyDescent="0.3">
      <c r="C872" s="133"/>
      <c r="D872" s="77"/>
      <c r="E872" s="133"/>
      <c r="O872" s="162"/>
      <c r="T872" s="142"/>
      <c r="U872" s="141"/>
      <c r="V872" s="141"/>
      <c r="W872" s="141"/>
      <c r="X872" s="141"/>
      <c r="Y872" s="141"/>
      <c r="Z872" s="141"/>
      <c r="AA872" s="141"/>
      <c r="AB872" s="142"/>
      <c r="AC872" s="142"/>
      <c r="AD872" s="143"/>
      <c r="AE872" s="144"/>
    </row>
    <row r="873" spans="3:31" ht="15.75" customHeight="1" x14ac:dyDescent="0.3">
      <c r="C873" s="133"/>
      <c r="D873" s="77"/>
      <c r="E873" s="133"/>
      <c r="O873" s="162"/>
      <c r="T873" s="142"/>
      <c r="U873" s="141"/>
      <c r="V873" s="141"/>
      <c r="W873" s="141"/>
      <c r="X873" s="141"/>
      <c r="Y873" s="141"/>
      <c r="Z873" s="141"/>
      <c r="AA873" s="141"/>
      <c r="AB873" s="142"/>
      <c r="AC873" s="142"/>
      <c r="AD873" s="143"/>
      <c r="AE873" s="144"/>
    </row>
    <row r="874" spans="3:31" ht="15.75" customHeight="1" x14ac:dyDescent="0.3">
      <c r="C874" s="133"/>
      <c r="D874" s="77"/>
      <c r="E874" s="133"/>
      <c r="O874" s="162"/>
      <c r="T874" s="142"/>
      <c r="U874" s="141"/>
      <c r="V874" s="141"/>
      <c r="W874" s="141"/>
      <c r="X874" s="141"/>
      <c r="Y874" s="141"/>
      <c r="Z874" s="141"/>
      <c r="AA874" s="141"/>
      <c r="AB874" s="142"/>
      <c r="AC874" s="142"/>
      <c r="AD874" s="143"/>
      <c r="AE874" s="144"/>
    </row>
    <row r="875" spans="3:31" ht="15.75" customHeight="1" x14ac:dyDescent="0.3">
      <c r="C875" s="133"/>
      <c r="D875" s="77"/>
      <c r="E875" s="133"/>
      <c r="O875" s="162"/>
      <c r="T875" s="142"/>
      <c r="U875" s="141"/>
      <c r="V875" s="141"/>
      <c r="W875" s="141"/>
      <c r="X875" s="141"/>
      <c r="Y875" s="141"/>
      <c r="Z875" s="141"/>
      <c r="AA875" s="141"/>
      <c r="AB875" s="142"/>
      <c r="AC875" s="142"/>
      <c r="AD875" s="143"/>
      <c r="AE875" s="144"/>
    </row>
    <row r="876" spans="3:31" ht="15.75" customHeight="1" x14ac:dyDescent="0.3">
      <c r="C876" s="133"/>
      <c r="D876" s="77"/>
      <c r="E876" s="133"/>
      <c r="O876" s="162"/>
      <c r="T876" s="142"/>
      <c r="U876" s="141"/>
      <c r="V876" s="141"/>
      <c r="W876" s="141"/>
      <c r="X876" s="141"/>
      <c r="Y876" s="141"/>
      <c r="Z876" s="141"/>
      <c r="AA876" s="141"/>
      <c r="AB876" s="142"/>
      <c r="AC876" s="142"/>
      <c r="AD876" s="143"/>
      <c r="AE876" s="144"/>
    </row>
    <row r="877" spans="3:31" ht="15.75" customHeight="1" x14ac:dyDescent="0.3">
      <c r="C877" s="133"/>
      <c r="D877" s="77"/>
      <c r="E877" s="133"/>
      <c r="O877" s="162"/>
      <c r="T877" s="142"/>
      <c r="U877" s="141"/>
      <c r="V877" s="141"/>
      <c r="W877" s="141"/>
      <c r="X877" s="141"/>
      <c r="Y877" s="141"/>
      <c r="Z877" s="141"/>
      <c r="AA877" s="141"/>
      <c r="AB877" s="142"/>
      <c r="AC877" s="142"/>
      <c r="AD877" s="143"/>
      <c r="AE877" s="144"/>
    </row>
    <row r="878" spans="3:31" ht="15.75" customHeight="1" x14ac:dyDescent="0.3">
      <c r="C878" s="133"/>
      <c r="D878" s="77"/>
      <c r="E878" s="133"/>
      <c r="O878" s="162"/>
      <c r="T878" s="142"/>
      <c r="U878" s="141"/>
      <c r="V878" s="141"/>
      <c r="W878" s="141"/>
      <c r="X878" s="141"/>
      <c r="Y878" s="141"/>
      <c r="Z878" s="141"/>
      <c r="AA878" s="141"/>
      <c r="AB878" s="142"/>
      <c r="AC878" s="142"/>
      <c r="AD878" s="143"/>
      <c r="AE878" s="144"/>
    </row>
    <row r="879" spans="3:31" ht="15.75" customHeight="1" x14ac:dyDescent="0.3">
      <c r="C879" s="133"/>
      <c r="D879" s="77"/>
      <c r="E879" s="133"/>
      <c r="O879" s="162"/>
      <c r="T879" s="142"/>
      <c r="U879" s="141"/>
      <c r="V879" s="141"/>
      <c r="W879" s="141"/>
      <c r="X879" s="141"/>
      <c r="Y879" s="141"/>
      <c r="Z879" s="141"/>
      <c r="AA879" s="141"/>
      <c r="AB879" s="142"/>
      <c r="AC879" s="142"/>
      <c r="AD879" s="143"/>
      <c r="AE879" s="144"/>
    </row>
    <row r="880" spans="3:31" ht="15.75" customHeight="1" x14ac:dyDescent="0.3">
      <c r="C880" s="133"/>
      <c r="D880" s="77"/>
      <c r="E880" s="133"/>
      <c r="O880" s="162"/>
      <c r="T880" s="142"/>
      <c r="U880" s="141"/>
      <c r="V880" s="141"/>
      <c r="W880" s="141"/>
      <c r="X880" s="141"/>
      <c r="Y880" s="141"/>
      <c r="Z880" s="141"/>
      <c r="AA880" s="141"/>
      <c r="AB880" s="142"/>
      <c r="AC880" s="142"/>
      <c r="AD880" s="143"/>
      <c r="AE880" s="144"/>
    </row>
    <row r="881" spans="3:31" ht="15.75" customHeight="1" x14ac:dyDescent="0.3">
      <c r="C881" s="133"/>
      <c r="D881" s="77"/>
      <c r="E881" s="133"/>
      <c r="O881" s="162"/>
      <c r="T881" s="142"/>
      <c r="U881" s="141"/>
      <c r="V881" s="141"/>
      <c r="W881" s="141"/>
      <c r="X881" s="141"/>
      <c r="Y881" s="141"/>
      <c r="Z881" s="141"/>
      <c r="AA881" s="141"/>
      <c r="AB881" s="142"/>
      <c r="AC881" s="142"/>
      <c r="AD881" s="143"/>
      <c r="AE881" s="144"/>
    </row>
    <row r="882" spans="3:31" ht="15.75" customHeight="1" x14ac:dyDescent="0.3">
      <c r="C882" s="133"/>
      <c r="D882" s="77"/>
      <c r="E882" s="133"/>
      <c r="O882" s="162"/>
      <c r="T882" s="142"/>
      <c r="U882" s="141"/>
      <c r="V882" s="141"/>
      <c r="W882" s="141"/>
      <c r="X882" s="141"/>
      <c r="Y882" s="141"/>
      <c r="Z882" s="141"/>
      <c r="AA882" s="141"/>
      <c r="AB882" s="142"/>
      <c r="AC882" s="142"/>
      <c r="AD882" s="143"/>
      <c r="AE882" s="144"/>
    </row>
    <row r="883" spans="3:31" ht="15.75" customHeight="1" x14ac:dyDescent="0.3">
      <c r="C883" s="133"/>
      <c r="D883" s="77"/>
      <c r="E883" s="133"/>
      <c r="O883" s="162"/>
      <c r="T883" s="142"/>
      <c r="U883" s="141"/>
      <c r="V883" s="141"/>
      <c r="W883" s="141"/>
      <c r="X883" s="141"/>
      <c r="Y883" s="141"/>
      <c r="Z883" s="141"/>
      <c r="AA883" s="141"/>
      <c r="AB883" s="142"/>
      <c r="AC883" s="142"/>
      <c r="AD883" s="143"/>
      <c r="AE883" s="144"/>
    </row>
    <row r="884" spans="3:31" ht="15.75" customHeight="1" x14ac:dyDescent="0.3">
      <c r="C884" s="133"/>
      <c r="D884" s="77"/>
      <c r="E884" s="133"/>
      <c r="O884" s="162"/>
      <c r="T884" s="142"/>
      <c r="U884" s="141"/>
      <c r="V884" s="141"/>
      <c r="W884" s="141"/>
      <c r="X884" s="141"/>
      <c r="Y884" s="141"/>
      <c r="Z884" s="141"/>
      <c r="AA884" s="141"/>
      <c r="AB884" s="142"/>
      <c r="AC884" s="142"/>
      <c r="AD884" s="143"/>
      <c r="AE884" s="144"/>
    </row>
    <row r="885" spans="3:31" ht="15.75" customHeight="1" x14ac:dyDescent="0.3">
      <c r="C885" s="133"/>
      <c r="D885" s="77"/>
      <c r="E885" s="133"/>
      <c r="O885" s="162"/>
      <c r="T885" s="142"/>
      <c r="U885" s="141"/>
      <c r="V885" s="141"/>
      <c r="W885" s="141"/>
      <c r="X885" s="141"/>
      <c r="Y885" s="141"/>
      <c r="Z885" s="141"/>
      <c r="AA885" s="141"/>
      <c r="AB885" s="142"/>
      <c r="AC885" s="142"/>
      <c r="AD885" s="143"/>
      <c r="AE885" s="144"/>
    </row>
    <row r="886" spans="3:31" ht="15.75" customHeight="1" x14ac:dyDescent="0.3">
      <c r="C886" s="133"/>
      <c r="D886" s="77"/>
      <c r="E886" s="133"/>
      <c r="O886" s="162"/>
      <c r="T886" s="142"/>
      <c r="U886" s="141"/>
      <c r="V886" s="141"/>
      <c r="W886" s="141"/>
      <c r="X886" s="141"/>
      <c r="Y886" s="141"/>
      <c r="Z886" s="141"/>
      <c r="AA886" s="141"/>
      <c r="AB886" s="142"/>
      <c r="AC886" s="142"/>
      <c r="AD886" s="143"/>
      <c r="AE886" s="144"/>
    </row>
    <row r="887" spans="3:31" ht="15.75" customHeight="1" x14ac:dyDescent="0.3">
      <c r="C887" s="133"/>
      <c r="D887" s="77"/>
      <c r="E887" s="133"/>
      <c r="O887" s="162"/>
      <c r="T887" s="142"/>
      <c r="U887" s="141"/>
      <c r="V887" s="141"/>
      <c r="W887" s="141"/>
      <c r="X887" s="141"/>
      <c r="Y887" s="141"/>
      <c r="Z887" s="141"/>
      <c r="AA887" s="141"/>
      <c r="AB887" s="142"/>
      <c r="AC887" s="142"/>
      <c r="AD887" s="143"/>
      <c r="AE887" s="144"/>
    </row>
    <row r="888" spans="3:31" ht="15.75" customHeight="1" x14ac:dyDescent="0.3">
      <c r="C888" s="133"/>
      <c r="D888" s="77"/>
      <c r="E888" s="133"/>
      <c r="O888" s="162"/>
      <c r="T888" s="142"/>
      <c r="U888" s="141"/>
      <c r="V888" s="141"/>
      <c r="W888" s="141"/>
      <c r="X888" s="141"/>
      <c r="Y888" s="141"/>
      <c r="Z888" s="141"/>
      <c r="AA888" s="141"/>
      <c r="AB888" s="142"/>
      <c r="AC888" s="142"/>
      <c r="AD888" s="143"/>
      <c r="AE888" s="144"/>
    </row>
    <row r="889" spans="3:31" ht="15.75" customHeight="1" x14ac:dyDescent="0.3">
      <c r="C889" s="133"/>
      <c r="D889" s="77"/>
      <c r="E889" s="133"/>
      <c r="O889" s="162"/>
      <c r="T889" s="142"/>
      <c r="U889" s="141"/>
      <c r="V889" s="141"/>
      <c r="W889" s="141"/>
      <c r="X889" s="141"/>
      <c r="Y889" s="141"/>
      <c r="Z889" s="141"/>
      <c r="AA889" s="141"/>
      <c r="AB889" s="142"/>
      <c r="AC889" s="142"/>
      <c r="AD889" s="143"/>
      <c r="AE889" s="144"/>
    </row>
    <row r="890" spans="3:31" ht="15.75" customHeight="1" x14ac:dyDescent="0.3">
      <c r="C890" s="133"/>
      <c r="D890" s="77"/>
      <c r="E890" s="133"/>
      <c r="O890" s="162"/>
      <c r="T890" s="142"/>
      <c r="U890" s="141"/>
      <c r="V890" s="141"/>
      <c r="W890" s="141"/>
      <c r="X890" s="141"/>
      <c r="Y890" s="141"/>
      <c r="Z890" s="141"/>
      <c r="AA890" s="141"/>
      <c r="AB890" s="142"/>
      <c r="AC890" s="142"/>
      <c r="AD890" s="143"/>
      <c r="AE890" s="144"/>
    </row>
    <row r="891" spans="3:31" ht="15.75" customHeight="1" x14ac:dyDescent="0.3">
      <c r="C891" s="133"/>
      <c r="D891" s="77"/>
      <c r="E891" s="133"/>
      <c r="O891" s="162"/>
      <c r="T891" s="142"/>
      <c r="U891" s="141"/>
      <c r="V891" s="141"/>
      <c r="W891" s="141"/>
      <c r="X891" s="141"/>
      <c r="Y891" s="141"/>
      <c r="Z891" s="141"/>
      <c r="AA891" s="141"/>
      <c r="AB891" s="142"/>
      <c r="AC891" s="142"/>
      <c r="AD891" s="143"/>
      <c r="AE891" s="144"/>
    </row>
    <row r="892" spans="3:31" ht="15.75" customHeight="1" x14ac:dyDescent="0.3">
      <c r="C892" s="133"/>
      <c r="D892" s="77"/>
      <c r="E892" s="133"/>
      <c r="O892" s="162"/>
      <c r="T892" s="142"/>
      <c r="U892" s="141"/>
      <c r="V892" s="141"/>
      <c r="W892" s="141"/>
      <c r="X892" s="141"/>
      <c r="Y892" s="141"/>
      <c r="Z892" s="141"/>
      <c r="AA892" s="141"/>
      <c r="AB892" s="142"/>
      <c r="AC892" s="142"/>
      <c r="AD892" s="143"/>
      <c r="AE892" s="144"/>
    </row>
    <row r="893" spans="3:31" ht="15.75" customHeight="1" x14ac:dyDescent="0.3">
      <c r="C893" s="133"/>
      <c r="D893" s="77"/>
      <c r="E893" s="133"/>
      <c r="O893" s="162"/>
      <c r="T893" s="142"/>
      <c r="U893" s="141"/>
      <c r="V893" s="141"/>
      <c r="W893" s="141"/>
      <c r="X893" s="141"/>
      <c r="Y893" s="141"/>
      <c r="Z893" s="141"/>
      <c r="AA893" s="141"/>
      <c r="AB893" s="142"/>
      <c r="AC893" s="142"/>
      <c r="AD893" s="143"/>
      <c r="AE893" s="144"/>
    </row>
    <row r="894" spans="3:31" ht="15.75" customHeight="1" x14ac:dyDescent="0.3">
      <c r="C894" s="133"/>
      <c r="D894" s="77"/>
      <c r="E894" s="133"/>
      <c r="O894" s="162"/>
      <c r="T894" s="142"/>
      <c r="U894" s="141"/>
      <c r="V894" s="141"/>
      <c r="W894" s="141"/>
      <c r="X894" s="141"/>
      <c r="Y894" s="141"/>
      <c r="Z894" s="141"/>
      <c r="AA894" s="141"/>
      <c r="AB894" s="142"/>
      <c r="AC894" s="142"/>
      <c r="AD894" s="143"/>
      <c r="AE894" s="144"/>
    </row>
    <row r="895" spans="3:31" ht="15.75" customHeight="1" x14ac:dyDescent="0.3">
      <c r="C895" s="133"/>
      <c r="D895" s="77"/>
      <c r="E895" s="133"/>
      <c r="O895" s="162"/>
      <c r="T895" s="142"/>
      <c r="U895" s="141"/>
      <c r="V895" s="141"/>
      <c r="W895" s="141"/>
      <c r="X895" s="141"/>
      <c r="Y895" s="141"/>
      <c r="Z895" s="141"/>
      <c r="AA895" s="141"/>
      <c r="AB895" s="142"/>
      <c r="AC895" s="142"/>
      <c r="AD895" s="143"/>
      <c r="AE895" s="144"/>
    </row>
    <row r="896" spans="3:31" ht="15.75" customHeight="1" x14ac:dyDescent="0.3">
      <c r="C896" s="133"/>
      <c r="D896" s="77"/>
      <c r="E896" s="133"/>
      <c r="O896" s="162"/>
      <c r="T896" s="142"/>
      <c r="U896" s="141"/>
      <c r="V896" s="141"/>
      <c r="W896" s="141"/>
      <c r="X896" s="141"/>
      <c r="Y896" s="141"/>
      <c r="Z896" s="141"/>
      <c r="AA896" s="141"/>
      <c r="AB896" s="142"/>
      <c r="AC896" s="142"/>
      <c r="AD896" s="143"/>
      <c r="AE896" s="144"/>
    </row>
    <row r="897" spans="3:31" ht="15.75" customHeight="1" x14ac:dyDescent="0.3">
      <c r="C897" s="133"/>
      <c r="D897" s="77"/>
      <c r="E897" s="133"/>
      <c r="O897" s="162"/>
      <c r="T897" s="142"/>
      <c r="U897" s="141"/>
      <c r="V897" s="141"/>
      <c r="W897" s="141"/>
      <c r="X897" s="141"/>
      <c r="Y897" s="141"/>
      <c r="Z897" s="141"/>
      <c r="AA897" s="141"/>
      <c r="AB897" s="142"/>
      <c r="AC897" s="142"/>
      <c r="AD897" s="143"/>
      <c r="AE897" s="144"/>
    </row>
    <row r="898" spans="3:31" ht="15.75" customHeight="1" x14ac:dyDescent="0.3">
      <c r="C898" s="133"/>
      <c r="D898" s="77"/>
      <c r="E898" s="133"/>
      <c r="O898" s="162"/>
      <c r="T898" s="142"/>
      <c r="U898" s="141"/>
      <c r="V898" s="141"/>
      <c r="W898" s="141"/>
      <c r="X898" s="141"/>
      <c r="Y898" s="141"/>
      <c r="Z898" s="141"/>
      <c r="AA898" s="141"/>
      <c r="AB898" s="142"/>
      <c r="AC898" s="142"/>
      <c r="AD898" s="143"/>
      <c r="AE898" s="144"/>
    </row>
    <row r="899" spans="3:31" ht="15.75" customHeight="1" x14ac:dyDescent="0.3">
      <c r="C899" s="133"/>
      <c r="D899" s="77"/>
      <c r="E899" s="133"/>
      <c r="O899" s="162"/>
      <c r="T899" s="142"/>
      <c r="U899" s="141"/>
      <c r="V899" s="141"/>
      <c r="W899" s="141"/>
      <c r="X899" s="141"/>
      <c r="Y899" s="141"/>
      <c r="Z899" s="141"/>
      <c r="AA899" s="141"/>
      <c r="AB899" s="142"/>
      <c r="AC899" s="142"/>
      <c r="AD899" s="143"/>
      <c r="AE899" s="144"/>
    </row>
    <row r="900" spans="3:31" ht="15.75" customHeight="1" x14ac:dyDescent="0.3">
      <c r="C900" s="133"/>
      <c r="D900" s="77"/>
      <c r="E900" s="133"/>
      <c r="O900" s="162"/>
      <c r="T900" s="142"/>
      <c r="U900" s="141"/>
      <c r="V900" s="141"/>
      <c r="W900" s="141"/>
      <c r="X900" s="141"/>
      <c r="Y900" s="141"/>
      <c r="Z900" s="141"/>
      <c r="AA900" s="141"/>
      <c r="AB900" s="142"/>
      <c r="AC900" s="142"/>
      <c r="AD900" s="143"/>
      <c r="AE900" s="144"/>
    </row>
    <row r="901" spans="3:31" ht="15.75" customHeight="1" x14ac:dyDescent="0.3">
      <c r="C901" s="133"/>
      <c r="D901" s="77"/>
      <c r="E901" s="133"/>
      <c r="O901" s="162"/>
      <c r="T901" s="142"/>
      <c r="U901" s="141"/>
      <c r="V901" s="141"/>
      <c r="W901" s="141"/>
      <c r="X901" s="141"/>
      <c r="Y901" s="141"/>
      <c r="Z901" s="141"/>
      <c r="AA901" s="141"/>
      <c r="AB901" s="142"/>
      <c r="AC901" s="142"/>
      <c r="AD901" s="143"/>
      <c r="AE901" s="144"/>
    </row>
    <row r="902" spans="3:31" ht="15.75" customHeight="1" x14ac:dyDescent="0.3">
      <c r="C902" s="133"/>
      <c r="D902" s="77"/>
      <c r="E902" s="133"/>
      <c r="O902" s="162"/>
      <c r="T902" s="142"/>
      <c r="U902" s="141"/>
      <c r="V902" s="141"/>
      <c r="W902" s="141"/>
      <c r="X902" s="141"/>
      <c r="Y902" s="141"/>
      <c r="Z902" s="141"/>
      <c r="AA902" s="141"/>
      <c r="AB902" s="142"/>
      <c r="AC902" s="142"/>
      <c r="AD902" s="143"/>
      <c r="AE902" s="144"/>
    </row>
    <row r="903" spans="3:31" ht="15.75" customHeight="1" x14ac:dyDescent="0.3">
      <c r="C903" s="133"/>
      <c r="D903" s="77"/>
      <c r="E903" s="133"/>
      <c r="O903" s="162"/>
      <c r="T903" s="142"/>
      <c r="U903" s="141"/>
      <c r="V903" s="141"/>
      <c r="W903" s="141"/>
      <c r="X903" s="141"/>
      <c r="Y903" s="141"/>
      <c r="Z903" s="141"/>
      <c r="AA903" s="141"/>
      <c r="AB903" s="142"/>
      <c r="AC903" s="142"/>
      <c r="AD903" s="143"/>
      <c r="AE903" s="144"/>
    </row>
    <row r="904" spans="3:31" ht="15.75" customHeight="1" x14ac:dyDescent="0.3">
      <c r="C904" s="133"/>
      <c r="D904" s="77"/>
      <c r="E904" s="133"/>
      <c r="O904" s="162"/>
      <c r="T904" s="142"/>
      <c r="U904" s="141"/>
      <c r="V904" s="141"/>
      <c r="W904" s="141"/>
      <c r="X904" s="141"/>
      <c r="Y904" s="141"/>
      <c r="Z904" s="141"/>
      <c r="AA904" s="141"/>
      <c r="AB904" s="142"/>
      <c r="AC904" s="142"/>
      <c r="AD904" s="143"/>
      <c r="AE904" s="144"/>
    </row>
    <row r="905" spans="3:31" ht="15.75" customHeight="1" x14ac:dyDescent="0.3">
      <c r="C905" s="133"/>
      <c r="D905" s="77"/>
      <c r="E905" s="133"/>
      <c r="O905" s="162"/>
      <c r="T905" s="142"/>
      <c r="U905" s="141"/>
      <c r="V905" s="141"/>
      <c r="W905" s="141"/>
      <c r="X905" s="141"/>
      <c r="Y905" s="141"/>
      <c r="Z905" s="141"/>
      <c r="AA905" s="141"/>
      <c r="AB905" s="142"/>
      <c r="AC905" s="142"/>
      <c r="AD905" s="143"/>
      <c r="AE905" s="144"/>
    </row>
    <row r="906" spans="3:31" ht="15.75" customHeight="1" x14ac:dyDescent="0.3">
      <c r="C906" s="133"/>
      <c r="D906" s="77"/>
      <c r="E906" s="133"/>
      <c r="O906" s="162"/>
      <c r="T906" s="142"/>
      <c r="U906" s="141"/>
      <c r="V906" s="141"/>
      <c r="W906" s="141"/>
      <c r="X906" s="141"/>
      <c r="Y906" s="141"/>
      <c r="Z906" s="141"/>
      <c r="AA906" s="141"/>
      <c r="AB906" s="142"/>
      <c r="AC906" s="142"/>
      <c r="AD906" s="143"/>
      <c r="AE906" s="144"/>
    </row>
    <row r="907" spans="3:31" ht="15.75" customHeight="1" x14ac:dyDescent="0.3">
      <c r="C907" s="133"/>
      <c r="D907" s="77"/>
      <c r="E907" s="133"/>
      <c r="O907" s="162"/>
      <c r="T907" s="142"/>
      <c r="U907" s="141"/>
      <c r="V907" s="141"/>
      <c r="W907" s="141"/>
      <c r="X907" s="141"/>
      <c r="Y907" s="141"/>
      <c r="Z907" s="141"/>
      <c r="AA907" s="141"/>
      <c r="AB907" s="142"/>
      <c r="AC907" s="142"/>
      <c r="AD907" s="143"/>
      <c r="AE907" s="144"/>
    </row>
    <row r="908" spans="3:31" ht="15.75" customHeight="1" x14ac:dyDescent="0.3">
      <c r="C908" s="133"/>
      <c r="D908" s="77"/>
      <c r="E908" s="133"/>
      <c r="O908" s="162"/>
      <c r="T908" s="142"/>
      <c r="U908" s="141"/>
      <c r="V908" s="141"/>
      <c r="W908" s="141"/>
      <c r="X908" s="141"/>
      <c r="Y908" s="141"/>
      <c r="Z908" s="141"/>
      <c r="AA908" s="141"/>
      <c r="AB908" s="142"/>
      <c r="AC908" s="142"/>
      <c r="AD908" s="143"/>
      <c r="AE908" s="144"/>
    </row>
    <row r="909" spans="3:31" ht="15.75" customHeight="1" x14ac:dyDescent="0.3">
      <c r="C909" s="133"/>
      <c r="D909" s="77"/>
      <c r="E909" s="133"/>
      <c r="O909" s="162"/>
      <c r="T909" s="142"/>
      <c r="U909" s="141"/>
      <c r="V909" s="141"/>
      <c r="W909" s="141"/>
      <c r="X909" s="141"/>
      <c r="Y909" s="141"/>
      <c r="Z909" s="141"/>
      <c r="AA909" s="141"/>
      <c r="AB909" s="142"/>
      <c r="AC909" s="142"/>
      <c r="AD909" s="143"/>
      <c r="AE909" s="144"/>
    </row>
    <row r="910" spans="3:31" ht="15.75" customHeight="1" x14ac:dyDescent="0.3">
      <c r="C910" s="133"/>
      <c r="D910" s="77"/>
      <c r="E910" s="133"/>
      <c r="O910" s="162"/>
      <c r="T910" s="142"/>
      <c r="U910" s="141"/>
      <c r="V910" s="141"/>
      <c r="W910" s="141"/>
      <c r="X910" s="141"/>
      <c r="Y910" s="141"/>
      <c r="Z910" s="141"/>
      <c r="AA910" s="141"/>
      <c r="AB910" s="142"/>
      <c r="AC910" s="142"/>
      <c r="AD910" s="143"/>
      <c r="AE910" s="144"/>
    </row>
    <row r="911" spans="3:31" ht="15.75" customHeight="1" x14ac:dyDescent="0.3">
      <c r="C911" s="133"/>
      <c r="D911" s="77"/>
      <c r="E911" s="133"/>
      <c r="O911" s="162"/>
      <c r="T911" s="142"/>
      <c r="U911" s="141"/>
      <c r="V911" s="141"/>
      <c r="W911" s="141"/>
      <c r="X911" s="141"/>
      <c r="Y911" s="141"/>
      <c r="Z911" s="141"/>
      <c r="AA911" s="141"/>
      <c r="AB911" s="142"/>
      <c r="AC911" s="142"/>
      <c r="AD911" s="143"/>
      <c r="AE911" s="144"/>
    </row>
    <row r="912" spans="3:31" ht="15.75" customHeight="1" x14ac:dyDescent="0.3">
      <c r="C912" s="133"/>
      <c r="D912" s="77"/>
      <c r="E912" s="133"/>
      <c r="O912" s="162"/>
      <c r="T912" s="142"/>
      <c r="U912" s="141"/>
      <c r="V912" s="141"/>
      <c r="W912" s="141"/>
      <c r="X912" s="141"/>
      <c r="Y912" s="141"/>
      <c r="Z912" s="141"/>
      <c r="AA912" s="141"/>
      <c r="AB912" s="142"/>
      <c r="AC912" s="142"/>
      <c r="AD912" s="143"/>
      <c r="AE912" s="144"/>
    </row>
    <row r="913" spans="3:31" ht="15.75" customHeight="1" x14ac:dyDescent="0.3">
      <c r="C913" s="133"/>
      <c r="D913" s="77"/>
      <c r="E913" s="133"/>
      <c r="O913" s="162"/>
      <c r="T913" s="142"/>
      <c r="U913" s="141"/>
      <c r="V913" s="141"/>
      <c r="W913" s="141"/>
      <c r="X913" s="141"/>
      <c r="Y913" s="141"/>
      <c r="Z913" s="141"/>
      <c r="AA913" s="141"/>
      <c r="AB913" s="142"/>
      <c r="AC913" s="142"/>
      <c r="AD913" s="143"/>
      <c r="AE913" s="144"/>
    </row>
    <row r="914" spans="3:31" ht="15.75" customHeight="1" x14ac:dyDescent="0.3">
      <c r="C914" s="133"/>
      <c r="D914" s="77"/>
      <c r="E914" s="133"/>
      <c r="O914" s="162"/>
      <c r="T914" s="142"/>
      <c r="U914" s="141"/>
      <c r="V914" s="141"/>
      <c r="W914" s="141"/>
      <c r="X914" s="141"/>
      <c r="Y914" s="141"/>
      <c r="Z914" s="141"/>
      <c r="AA914" s="141"/>
      <c r="AB914" s="142"/>
      <c r="AC914" s="142"/>
      <c r="AD914" s="143"/>
      <c r="AE914" s="144"/>
    </row>
    <row r="915" spans="3:31" ht="15.75" customHeight="1" x14ac:dyDescent="0.3">
      <c r="C915" s="133"/>
      <c r="D915" s="77"/>
      <c r="E915" s="133"/>
      <c r="O915" s="162"/>
      <c r="T915" s="142"/>
      <c r="U915" s="141"/>
      <c r="V915" s="141"/>
      <c r="W915" s="141"/>
      <c r="X915" s="141"/>
      <c r="Y915" s="141"/>
      <c r="Z915" s="141"/>
      <c r="AA915" s="141"/>
      <c r="AB915" s="142"/>
      <c r="AC915" s="142"/>
      <c r="AD915" s="143"/>
      <c r="AE915" s="144"/>
    </row>
    <row r="916" spans="3:31" ht="15.75" customHeight="1" x14ac:dyDescent="0.3">
      <c r="C916" s="133"/>
      <c r="D916" s="77"/>
      <c r="E916" s="133"/>
      <c r="O916" s="162"/>
      <c r="T916" s="142"/>
      <c r="U916" s="141"/>
      <c r="V916" s="141"/>
      <c r="W916" s="141"/>
      <c r="X916" s="141"/>
      <c r="Y916" s="141"/>
      <c r="Z916" s="141"/>
      <c r="AA916" s="141"/>
      <c r="AB916" s="142"/>
      <c r="AC916" s="142"/>
      <c r="AD916" s="143"/>
      <c r="AE916" s="144"/>
    </row>
    <row r="917" spans="3:31" ht="15.75" customHeight="1" x14ac:dyDescent="0.3">
      <c r="C917" s="133"/>
      <c r="D917" s="77"/>
      <c r="E917" s="133"/>
      <c r="O917" s="162"/>
      <c r="T917" s="142"/>
      <c r="U917" s="141"/>
      <c r="V917" s="141"/>
      <c r="W917" s="141"/>
      <c r="X917" s="141"/>
      <c r="Y917" s="141"/>
      <c r="Z917" s="141"/>
      <c r="AA917" s="141"/>
      <c r="AB917" s="142"/>
      <c r="AC917" s="142"/>
      <c r="AD917" s="143"/>
      <c r="AE917" s="144"/>
    </row>
    <row r="918" spans="3:31" ht="15.75" customHeight="1" x14ac:dyDescent="0.3">
      <c r="C918" s="133"/>
      <c r="D918" s="77"/>
      <c r="E918" s="133"/>
      <c r="O918" s="162"/>
      <c r="T918" s="142"/>
      <c r="U918" s="141"/>
      <c r="V918" s="141"/>
      <c r="W918" s="141"/>
      <c r="X918" s="141"/>
      <c r="Y918" s="141"/>
      <c r="Z918" s="141"/>
      <c r="AA918" s="141"/>
      <c r="AB918" s="142"/>
      <c r="AC918" s="142"/>
      <c r="AD918" s="143"/>
      <c r="AE918" s="144"/>
    </row>
    <row r="919" spans="3:31" ht="15.75" customHeight="1" x14ac:dyDescent="0.3">
      <c r="C919" s="133"/>
      <c r="D919" s="77"/>
      <c r="E919" s="133"/>
      <c r="O919" s="162"/>
      <c r="T919" s="142"/>
      <c r="U919" s="141"/>
      <c r="V919" s="141"/>
      <c r="W919" s="141"/>
      <c r="X919" s="141"/>
      <c r="Y919" s="141"/>
      <c r="Z919" s="141"/>
      <c r="AA919" s="141"/>
      <c r="AB919" s="142"/>
      <c r="AC919" s="142"/>
      <c r="AD919" s="143"/>
      <c r="AE919" s="144"/>
    </row>
    <row r="920" spans="3:31" ht="15.75" customHeight="1" x14ac:dyDescent="0.3">
      <c r="C920" s="133"/>
      <c r="D920" s="77"/>
      <c r="E920" s="133"/>
      <c r="O920" s="162"/>
      <c r="T920" s="142"/>
      <c r="U920" s="141"/>
      <c r="V920" s="141"/>
      <c r="W920" s="141"/>
      <c r="X920" s="141"/>
      <c r="Y920" s="141"/>
      <c r="Z920" s="141"/>
      <c r="AA920" s="141"/>
      <c r="AB920" s="142"/>
      <c r="AC920" s="142"/>
      <c r="AD920" s="143"/>
      <c r="AE920" s="144"/>
    </row>
    <row r="921" spans="3:31" ht="15.75" customHeight="1" x14ac:dyDescent="0.3">
      <c r="C921" s="133"/>
      <c r="D921" s="77"/>
      <c r="E921" s="133"/>
      <c r="O921" s="162"/>
      <c r="T921" s="142"/>
      <c r="U921" s="141"/>
      <c r="V921" s="141"/>
      <c r="W921" s="141"/>
      <c r="X921" s="141"/>
      <c r="Y921" s="141"/>
      <c r="Z921" s="141"/>
      <c r="AA921" s="141"/>
      <c r="AB921" s="142"/>
      <c r="AC921" s="142"/>
      <c r="AD921" s="143"/>
      <c r="AE921" s="144"/>
    </row>
    <row r="922" spans="3:31" ht="15.75" customHeight="1" x14ac:dyDescent="0.3">
      <c r="C922" s="133"/>
      <c r="D922" s="77"/>
      <c r="E922" s="133"/>
      <c r="O922" s="162"/>
      <c r="T922" s="142"/>
      <c r="U922" s="141"/>
      <c r="V922" s="141"/>
      <c r="W922" s="141"/>
      <c r="X922" s="141"/>
      <c r="Y922" s="141"/>
      <c r="Z922" s="141"/>
      <c r="AA922" s="141"/>
      <c r="AB922" s="142"/>
      <c r="AC922" s="142"/>
      <c r="AD922" s="143"/>
      <c r="AE922" s="144"/>
    </row>
    <row r="923" spans="3:31" ht="15.75" customHeight="1" x14ac:dyDescent="0.3">
      <c r="C923" s="133"/>
      <c r="D923" s="77"/>
      <c r="E923" s="133"/>
      <c r="O923" s="162"/>
      <c r="T923" s="142"/>
      <c r="U923" s="141"/>
      <c r="V923" s="141"/>
      <c r="W923" s="141"/>
      <c r="X923" s="141"/>
      <c r="Y923" s="141"/>
      <c r="Z923" s="141"/>
      <c r="AA923" s="141"/>
      <c r="AB923" s="142"/>
      <c r="AC923" s="142"/>
      <c r="AD923" s="143"/>
      <c r="AE923" s="144"/>
    </row>
    <row r="924" spans="3:31" ht="15.75" customHeight="1" x14ac:dyDescent="0.3">
      <c r="C924" s="133"/>
      <c r="D924" s="77"/>
      <c r="E924" s="133"/>
      <c r="O924" s="162"/>
      <c r="T924" s="142"/>
      <c r="U924" s="141"/>
      <c r="V924" s="141"/>
      <c r="W924" s="141"/>
      <c r="X924" s="141"/>
      <c r="Y924" s="141"/>
      <c r="Z924" s="141"/>
      <c r="AA924" s="141"/>
      <c r="AB924" s="142"/>
      <c r="AC924" s="142"/>
      <c r="AD924" s="143"/>
      <c r="AE924" s="144"/>
    </row>
    <row r="925" spans="3:31" ht="15.75" customHeight="1" x14ac:dyDescent="0.3">
      <c r="C925" s="133"/>
      <c r="D925" s="77"/>
      <c r="E925" s="133"/>
      <c r="O925" s="162"/>
      <c r="T925" s="142"/>
      <c r="U925" s="141"/>
      <c r="V925" s="141"/>
      <c r="W925" s="141"/>
      <c r="X925" s="141"/>
      <c r="Y925" s="141"/>
      <c r="Z925" s="141"/>
      <c r="AA925" s="141"/>
      <c r="AB925" s="142"/>
      <c r="AC925" s="142"/>
      <c r="AD925" s="143"/>
      <c r="AE925" s="144"/>
    </row>
    <row r="926" spans="3:31" ht="15.75" customHeight="1" x14ac:dyDescent="0.3">
      <c r="C926" s="133"/>
      <c r="D926" s="77"/>
      <c r="E926" s="133"/>
      <c r="O926" s="162"/>
      <c r="T926" s="142"/>
      <c r="U926" s="141"/>
      <c r="V926" s="141"/>
      <c r="W926" s="141"/>
      <c r="X926" s="141"/>
      <c r="Y926" s="141"/>
      <c r="Z926" s="141"/>
      <c r="AA926" s="141"/>
      <c r="AB926" s="142"/>
      <c r="AC926" s="142"/>
      <c r="AD926" s="143"/>
      <c r="AE926" s="144"/>
    </row>
    <row r="927" spans="3:31" ht="15.75" customHeight="1" x14ac:dyDescent="0.3">
      <c r="C927" s="133"/>
      <c r="D927" s="77"/>
      <c r="E927" s="133"/>
      <c r="O927" s="162"/>
      <c r="T927" s="142"/>
      <c r="U927" s="141"/>
      <c r="V927" s="141"/>
      <c r="W927" s="141"/>
      <c r="X927" s="141"/>
      <c r="Y927" s="141"/>
      <c r="Z927" s="141"/>
      <c r="AA927" s="141"/>
      <c r="AB927" s="142"/>
      <c r="AC927" s="142"/>
      <c r="AD927" s="143"/>
      <c r="AE927" s="144"/>
    </row>
    <row r="928" spans="3:31" ht="15.75" customHeight="1" x14ac:dyDescent="0.3">
      <c r="C928" s="133"/>
      <c r="D928" s="77"/>
      <c r="E928" s="133"/>
      <c r="O928" s="162"/>
      <c r="T928" s="142"/>
      <c r="U928" s="141"/>
      <c r="V928" s="141"/>
      <c r="W928" s="141"/>
      <c r="X928" s="141"/>
      <c r="Y928" s="141"/>
      <c r="Z928" s="141"/>
      <c r="AA928" s="141"/>
      <c r="AB928" s="142"/>
      <c r="AC928" s="142"/>
      <c r="AD928" s="143"/>
      <c r="AE928" s="144"/>
    </row>
    <row r="929" spans="3:31" ht="15.75" customHeight="1" x14ac:dyDescent="0.3">
      <c r="C929" s="133"/>
      <c r="D929" s="77"/>
      <c r="E929" s="133"/>
      <c r="O929" s="162"/>
      <c r="T929" s="142"/>
      <c r="U929" s="141"/>
      <c r="V929" s="141"/>
      <c r="W929" s="141"/>
      <c r="X929" s="141"/>
      <c r="Y929" s="141"/>
      <c r="Z929" s="141"/>
      <c r="AA929" s="141"/>
      <c r="AB929" s="142"/>
      <c r="AC929" s="142"/>
      <c r="AD929" s="143"/>
      <c r="AE929" s="144"/>
    </row>
    <row r="930" spans="3:31" ht="15.75" customHeight="1" x14ac:dyDescent="0.3">
      <c r="C930" s="133"/>
      <c r="D930" s="77"/>
      <c r="E930" s="133"/>
      <c r="O930" s="162"/>
      <c r="T930" s="142"/>
      <c r="U930" s="141"/>
      <c r="V930" s="141"/>
      <c r="W930" s="141"/>
      <c r="X930" s="141"/>
      <c r="Y930" s="141"/>
      <c r="Z930" s="141"/>
      <c r="AA930" s="141"/>
      <c r="AB930" s="142"/>
      <c r="AC930" s="142"/>
      <c r="AD930" s="143"/>
      <c r="AE930" s="144"/>
    </row>
    <row r="931" spans="3:31" ht="15.75" customHeight="1" x14ac:dyDescent="0.3">
      <c r="C931" s="133"/>
      <c r="D931" s="77"/>
      <c r="E931" s="133"/>
      <c r="O931" s="162"/>
      <c r="T931" s="142"/>
      <c r="U931" s="141"/>
      <c r="V931" s="141"/>
      <c r="W931" s="141"/>
      <c r="X931" s="141"/>
      <c r="Y931" s="141"/>
      <c r="Z931" s="141"/>
      <c r="AA931" s="141"/>
      <c r="AB931" s="142"/>
      <c r="AC931" s="142"/>
      <c r="AD931" s="143"/>
      <c r="AE931" s="144"/>
    </row>
    <row r="932" spans="3:31" ht="15.75" customHeight="1" x14ac:dyDescent="0.3">
      <c r="C932" s="133"/>
      <c r="D932" s="77"/>
      <c r="E932" s="133"/>
      <c r="O932" s="162"/>
      <c r="T932" s="142"/>
      <c r="U932" s="141"/>
      <c r="V932" s="141"/>
      <c r="W932" s="141"/>
      <c r="X932" s="141"/>
      <c r="Y932" s="141"/>
      <c r="Z932" s="141"/>
      <c r="AA932" s="141"/>
      <c r="AB932" s="142"/>
      <c r="AC932" s="142"/>
      <c r="AD932" s="143"/>
      <c r="AE932" s="144"/>
    </row>
    <row r="933" spans="3:31" ht="15.75" customHeight="1" x14ac:dyDescent="0.3">
      <c r="C933" s="133"/>
      <c r="D933" s="77"/>
      <c r="E933" s="133"/>
      <c r="O933" s="162"/>
      <c r="T933" s="142"/>
      <c r="U933" s="141"/>
      <c r="V933" s="141"/>
      <c r="W933" s="141"/>
      <c r="X933" s="141"/>
      <c r="Y933" s="141"/>
      <c r="Z933" s="141"/>
      <c r="AA933" s="141"/>
      <c r="AB933" s="142"/>
      <c r="AC933" s="142"/>
      <c r="AD933" s="143"/>
      <c r="AE933" s="144"/>
    </row>
    <row r="934" spans="3:31" ht="15.75" customHeight="1" x14ac:dyDescent="0.3">
      <c r="C934" s="133"/>
      <c r="D934" s="77"/>
      <c r="E934" s="133"/>
      <c r="O934" s="162"/>
      <c r="T934" s="142"/>
      <c r="U934" s="141"/>
      <c r="V934" s="141"/>
      <c r="W934" s="141"/>
      <c r="X934" s="141"/>
      <c r="Y934" s="141"/>
      <c r="Z934" s="141"/>
      <c r="AA934" s="141"/>
      <c r="AB934" s="142"/>
      <c r="AC934" s="142"/>
      <c r="AD934" s="143"/>
      <c r="AE934" s="144"/>
    </row>
    <row r="935" spans="3:31" ht="15.75" customHeight="1" x14ac:dyDescent="0.3">
      <c r="C935" s="133"/>
      <c r="D935" s="77"/>
      <c r="E935" s="133"/>
      <c r="O935" s="162"/>
      <c r="T935" s="142"/>
      <c r="U935" s="141"/>
      <c r="V935" s="141"/>
      <c r="W935" s="141"/>
      <c r="X935" s="141"/>
      <c r="Y935" s="141"/>
      <c r="Z935" s="141"/>
      <c r="AA935" s="141"/>
      <c r="AB935" s="142"/>
      <c r="AC935" s="142"/>
      <c r="AD935" s="143"/>
      <c r="AE935" s="144"/>
    </row>
    <row r="936" spans="3:31" ht="15.75" customHeight="1" x14ac:dyDescent="0.3">
      <c r="C936" s="133"/>
      <c r="D936" s="77"/>
      <c r="E936" s="133"/>
      <c r="O936" s="162"/>
      <c r="T936" s="142"/>
      <c r="U936" s="141"/>
      <c r="V936" s="141"/>
      <c r="W936" s="141"/>
      <c r="X936" s="141"/>
      <c r="Y936" s="141"/>
      <c r="Z936" s="141"/>
      <c r="AA936" s="141"/>
      <c r="AB936" s="142"/>
      <c r="AC936" s="142"/>
      <c r="AD936" s="143"/>
      <c r="AE936" s="144"/>
    </row>
    <row r="937" spans="3:31" ht="15.75" customHeight="1" x14ac:dyDescent="0.3">
      <c r="C937" s="133"/>
      <c r="D937" s="77"/>
      <c r="E937" s="133"/>
      <c r="O937" s="162"/>
      <c r="T937" s="142"/>
      <c r="U937" s="141"/>
      <c r="V937" s="141"/>
      <c r="W937" s="141"/>
      <c r="X937" s="141"/>
      <c r="Y937" s="141"/>
      <c r="Z937" s="141"/>
      <c r="AA937" s="141"/>
      <c r="AB937" s="142"/>
      <c r="AC937" s="142"/>
      <c r="AD937" s="143"/>
      <c r="AE937" s="144"/>
    </row>
    <row r="938" spans="3:31" ht="15.75" customHeight="1" x14ac:dyDescent="0.3">
      <c r="C938" s="133"/>
      <c r="D938" s="77"/>
      <c r="E938" s="133"/>
      <c r="O938" s="162"/>
      <c r="T938" s="142"/>
      <c r="U938" s="141"/>
      <c r="V938" s="141"/>
      <c r="W938" s="141"/>
      <c r="X938" s="141"/>
      <c r="Y938" s="141"/>
      <c r="Z938" s="141"/>
      <c r="AA938" s="141"/>
      <c r="AB938" s="142"/>
      <c r="AC938" s="142"/>
      <c r="AD938" s="143"/>
      <c r="AE938" s="144"/>
    </row>
    <row r="939" spans="3:31" ht="15.75" customHeight="1" x14ac:dyDescent="0.3">
      <c r="C939" s="133"/>
      <c r="D939" s="77"/>
      <c r="E939" s="133"/>
      <c r="O939" s="162"/>
      <c r="T939" s="142"/>
      <c r="U939" s="141"/>
      <c r="V939" s="141"/>
      <c r="W939" s="141"/>
      <c r="X939" s="141"/>
      <c r="Y939" s="141"/>
      <c r="Z939" s="141"/>
      <c r="AA939" s="141"/>
      <c r="AB939" s="142"/>
      <c r="AC939" s="142"/>
      <c r="AD939" s="143"/>
      <c r="AE939" s="144"/>
    </row>
    <row r="940" spans="3:31" ht="15.75" customHeight="1" x14ac:dyDescent="0.3">
      <c r="C940" s="133"/>
      <c r="D940" s="77"/>
      <c r="E940" s="133"/>
      <c r="O940" s="162"/>
      <c r="T940" s="142"/>
      <c r="U940" s="141"/>
      <c r="V940" s="141"/>
      <c r="W940" s="141"/>
      <c r="X940" s="141"/>
      <c r="Y940" s="141"/>
      <c r="Z940" s="141"/>
      <c r="AA940" s="141"/>
      <c r="AB940" s="142"/>
      <c r="AC940" s="142"/>
      <c r="AD940" s="143"/>
      <c r="AE940" s="144"/>
    </row>
    <row r="941" spans="3:31" ht="15.75" customHeight="1" x14ac:dyDescent="0.3">
      <c r="C941" s="133"/>
      <c r="D941" s="77"/>
      <c r="E941" s="133"/>
      <c r="O941" s="162"/>
      <c r="T941" s="142"/>
      <c r="U941" s="141"/>
      <c r="V941" s="141"/>
      <c r="W941" s="141"/>
      <c r="X941" s="141"/>
      <c r="Y941" s="141"/>
      <c r="Z941" s="141"/>
      <c r="AA941" s="141"/>
      <c r="AB941" s="142"/>
      <c r="AC941" s="142"/>
      <c r="AD941" s="143"/>
      <c r="AE941" s="144"/>
    </row>
    <row r="942" spans="3:31" ht="15.75" customHeight="1" x14ac:dyDescent="0.3">
      <c r="C942" s="133"/>
      <c r="D942" s="77"/>
      <c r="E942" s="133"/>
      <c r="O942" s="162"/>
      <c r="T942" s="142"/>
      <c r="U942" s="141"/>
      <c r="V942" s="141"/>
      <c r="W942" s="141"/>
      <c r="X942" s="141"/>
      <c r="Y942" s="141"/>
      <c r="Z942" s="141"/>
      <c r="AA942" s="141"/>
      <c r="AB942" s="142"/>
      <c r="AC942" s="142"/>
      <c r="AD942" s="143"/>
      <c r="AE942" s="144"/>
    </row>
    <row r="943" spans="3:31" ht="15.75" customHeight="1" x14ac:dyDescent="0.3">
      <c r="C943" s="133"/>
      <c r="D943" s="77"/>
      <c r="E943" s="133"/>
      <c r="O943" s="162"/>
      <c r="T943" s="142"/>
      <c r="U943" s="141"/>
      <c r="V943" s="141"/>
      <c r="W943" s="141"/>
      <c r="X943" s="141"/>
      <c r="Y943" s="141"/>
      <c r="Z943" s="141"/>
      <c r="AA943" s="141"/>
      <c r="AB943" s="142"/>
      <c r="AC943" s="142"/>
      <c r="AD943" s="143"/>
      <c r="AE943" s="144"/>
    </row>
    <row r="944" spans="3:31" ht="15.75" customHeight="1" x14ac:dyDescent="0.3">
      <c r="C944" s="133"/>
      <c r="D944" s="77"/>
      <c r="E944" s="133"/>
      <c r="O944" s="162"/>
      <c r="T944" s="142"/>
      <c r="U944" s="141"/>
      <c r="V944" s="141"/>
      <c r="W944" s="141"/>
      <c r="X944" s="141"/>
      <c r="Y944" s="141"/>
      <c r="Z944" s="141"/>
      <c r="AA944" s="141"/>
      <c r="AB944" s="142"/>
      <c r="AC944" s="142"/>
      <c r="AD944" s="143"/>
      <c r="AE944" s="144"/>
    </row>
    <row r="945" spans="3:31" ht="15.75" customHeight="1" x14ac:dyDescent="0.3">
      <c r="C945" s="133"/>
      <c r="D945" s="77"/>
      <c r="E945" s="133"/>
      <c r="O945" s="162"/>
      <c r="T945" s="142"/>
      <c r="U945" s="141"/>
      <c r="V945" s="141"/>
      <c r="W945" s="141"/>
      <c r="X945" s="141"/>
      <c r="Y945" s="141"/>
      <c r="Z945" s="141"/>
      <c r="AA945" s="141"/>
      <c r="AB945" s="142"/>
      <c r="AC945" s="142"/>
      <c r="AD945" s="143"/>
      <c r="AE945" s="144"/>
    </row>
    <row r="946" spans="3:31" ht="15.75" customHeight="1" x14ac:dyDescent="0.3">
      <c r="C946" s="133"/>
      <c r="D946" s="77"/>
      <c r="E946" s="133"/>
      <c r="O946" s="162"/>
      <c r="T946" s="142"/>
      <c r="U946" s="141"/>
      <c r="V946" s="141"/>
      <c r="W946" s="141"/>
      <c r="X946" s="141"/>
      <c r="Y946" s="141"/>
      <c r="Z946" s="141"/>
      <c r="AA946" s="141"/>
      <c r="AB946" s="142"/>
      <c r="AC946" s="142"/>
      <c r="AD946" s="143"/>
      <c r="AE946" s="144"/>
    </row>
    <row r="947" spans="3:31" ht="15.75" customHeight="1" x14ac:dyDescent="0.3">
      <c r="C947" s="133"/>
      <c r="D947" s="77"/>
      <c r="E947" s="133"/>
      <c r="O947" s="162"/>
      <c r="T947" s="142"/>
      <c r="U947" s="141"/>
      <c r="V947" s="141"/>
      <c r="W947" s="141"/>
      <c r="X947" s="141"/>
      <c r="Y947" s="141"/>
      <c r="Z947" s="141"/>
      <c r="AA947" s="141"/>
      <c r="AB947" s="142"/>
      <c r="AC947" s="142"/>
      <c r="AD947" s="143"/>
      <c r="AE947" s="144"/>
    </row>
    <row r="948" spans="3:31" ht="15.75" customHeight="1" x14ac:dyDescent="0.3">
      <c r="C948" s="133"/>
      <c r="D948" s="77"/>
      <c r="E948" s="133"/>
      <c r="O948" s="162"/>
      <c r="T948" s="142"/>
      <c r="U948" s="141"/>
      <c r="V948" s="141"/>
      <c r="W948" s="141"/>
      <c r="X948" s="141"/>
      <c r="Y948" s="141"/>
      <c r="Z948" s="141"/>
      <c r="AA948" s="141"/>
      <c r="AB948" s="142"/>
      <c r="AC948" s="142"/>
      <c r="AD948" s="143"/>
      <c r="AE948" s="144"/>
    </row>
    <row r="949" spans="3:31" ht="15.75" customHeight="1" x14ac:dyDescent="0.3">
      <c r="C949" s="133"/>
      <c r="D949" s="77"/>
      <c r="E949" s="133"/>
      <c r="O949" s="162"/>
      <c r="T949" s="142"/>
      <c r="U949" s="141"/>
      <c r="V949" s="141"/>
      <c r="W949" s="141"/>
      <c r="X949" s="141"/>
      <c r="Y949" s="141"/>
      <c r="Z949" s="141"/>
      <c r="AA949" s="141"/>
      <c r="AB949" s="142"/>
      <c r="AC949" s="142"/>
      <c r="AD949" s="143"/>
      <c r="AE949" s="144"/>
    </row>
    <row r="950" spans="3:31" ht="15.75" customHeight="1" x14ac:dyDescent="0.3">
      <c r="C950" s="133"/>
      <c r="D950" s="77"/>
      <c r="E950" s="133"/>
      <c r="O950" s="162"/>
      <c r="T950" s="142"/>
      <c r="U950" s="141"/>
      <c r="V950" s="141"/>
      <c r="W950" s="141"/>
      <c r="X950" s="141"/>
      <c r="Y950" s="141"/>
      <c r="Z950" s="141"/>
      <c r="AA950" s="141"/>
      <c r="AB950" s="142"/>
      <c r="AC950" s="142"/>
      <c r="AD950" s="143"/>
      <c r="AE950" s="144"/>
    </row>
    <row r="951" spans="3:31" ht="15.75" customHeight="1" x14ac:dyDescent="0.3">
      <c r="C951" s="133"/>
      <c r="D951" s="77"/>
      <c r="E951" s="133"/>
      <c r="O951" s="162"/>
      <c r="T951" s="142"/>
      <c r="U951" s="141"/>
      <c r="V951" s="141"/>
      <c r="W951" s="141"/>
      <c r="X951" s="141"/>
      <c r="Y951" s="141"/>
      <c r="Z951" s="141"/>
      <c r="AA951" s="141"/>
      <c r="AB951" s="142"/>
      <c r="AC951" s="142"/>
      <c r="AD951" s="143"/>
      <c r="AE951" s="144"/>
    </row>
    <row r="952" spans="3:31" ht="15.75" customHeight="1" x14ac:dyDescent="0.3">
      <c r="C952" s="133"/>
      <c r="D952" s="77"/>
      <c r="E952" s="133"/>
      <c r="O952" s="162"/>
      <c r="T952" s="142"/>
      <c r="U952" s="141"/>
      <c r="V952" s="141"/>
      <c r="W952" s="141"/>
      <c r="X952" s="141"/>
      <c r="Y952" s="141"/>
      <c r="Z952" s="141"/>
      <c r="AA952" s="141"/>
      <c r="AB952" s="142"/>
      <c r="AC952" s="142"/>
      <c r="AD952" s="143"/>
      <c r="AE952" s="144"/>
    </row>
    <row r="953" spans="3:31" ht="15.75" customHeight="1" x14ac:dyDescent="0.3">
      <c r="C953" s="133"/>
      <c r="D953" s="77"/>
      <c r="E953" s="133"/>
      <c r="O953" s="162"/>
      <c r="T953" s="142"/>
      <c r="U953" s="141"/>
      <c r="V953" s="141"/>
      <c r="W953" s="141"/>
      <c r="X953" s="141"/>
      <c r="Y953" s="141"/>
      <c r="Z953" s="141"/>
      <c r="AA953" s="141"/>
      <c r="AB953" s="142"/>
      <c r="AC953" s="142"/>
      <c r="AD953" s="143"/>
      <c r="AE953" s="144"/>
    </row>
    <row r="954" spans="3:31" ht="15.75" customHeight="1" x14ac:dyDescent="0.3">
      <c r="C954" s="133"/>
      <c r="D954" s="77"/>
      <c r="E954" s="133"/>
      <c r="O954" s="162"/>
      <c r="T954" s="142"/>
      <c r="U954" s="141"/>
      <c r="V954" s="141"/>
      <c r="W954" s="141"/>
      <c r="X954" s="141"/>
      <c r="Y954" s="141"/>
      <c r="Z954" s="141"/>
      <c r="AA954" s="141"/>
      <c r="AB954" s="142"/>
      <c r="AC954" s="142"/>
      <c r="AD954" s="143"/>
      <c r="AE954" s="144"/>
    </row>
    <row r="955" spans="3:31" ht="15.75" customHeight="1" x14ac:dyDescent="0.3">
      <c r="C955" s="133"/>
      <c r="D955" s="77"/>
      <c r="E955" s="133"/>
      <c r="O955" s="162"/>
      <c r="T955" s="142"/>
      <c r="U955" s="141"/>
      <c r="V955" s="141"/>
      <c r="W955" s="141"/>
      <c r="X955" s="141"/>
      <c r="Y955" s="141"/>
      <c r="Z955" s="141"/>
      <c r="AA955" s="141"/>
      <c r="AB955" s="142"/>
      <c r="AC955" s="142"/>
      <c r="AD955" s="143"/>
      <c r="AE955" s="144"/>
    </row>
    <row r="956" spans="3:31" ht="15.75" customHeight="1" x14ac:dyDescent="0.3">
      <c r="C956" s="133"/>
      <c r="D956" s="77"/>
      <c r="E956" s="133"/>
      <c r="O956" s="162"/>
      <c r="T956" s="142"/>
      <c r="U956" s="141"/>
      <c r="V956" s="141"/>
      <c r="W956" s="141"/>
      <c r="X956" s="141"/>
      <c r="Y956" s="141"/>
      <c r="Z956" s="141"/>
      <c r="AA956" s="141"/>
      <c r="AB956" s="142"/>
      <c r="AC956" s="142"/>
      <c r="AD956" s="143"/>
      <c r="AE956" s="144"/>
    </row>
    <row r="957" spans="3:31" ht="15.75" customHeight="1" x14ac:dyDescent="0.3">
      <c r="C957" s="133"/>
      <c r="D957" s="77"/>
      <c r="E957" s="133"/>
      <c r="O957" s="162"/>
      <c r="T957" s="142"/>
      <c r="U957" s="141"/>
      <c r="V957" s="141"/>
      <c r="W957" s="141"/>
      <c r="X957" s="141"/>
      <c r="Y957" s="141"/>
      <c r="Z957" s="141"/>
      <c r="AA957" s="141"/>
      <c r="AB957" s="142"/>
      <c r="AC957" s="142"/>
      <c r="AD957" s="143"/>
      <c r="AE957" s="144"/>
    </row>
    <row r="958" spans="3:31" ht="15.75" customHeight="1" x14ac:dyDescent="0.3">
      <c r="C958" s="133"/>
      <c r="D958" s="77"/>
      <c r="E958" s="133"/>
      <c r="O958" s="162"/>
      <c r="T958" s="142"/>
      <c r="U958" s="141"/>
      <c r="V958" s="141"/>
      <c r="W958" s="141"/>
      <c r="X958" s="141"/>
      <c r="Y958" s="141"/>
      <c r="Z958" s="141"/>
      <c r="AA958" s="141"/>
      <c r="AB958" s="142"/>
      <c r="AC958" s="142"/>
      <c r="AD958" s="143"/>
      <c r="AE958" s="144"/>
    </row>
    <row r="959" spans="3:31" ht="15.75" customHeight="1" x14ac:dyDescent="0.3">
      <c r="C959" s="133"/>
      <c r="D959" s="77"/>
      <c r="E959" s="133"/>
      <c r="O959" s="162"/>
      <c r="T959" s="142"/>
      <c r="U959" s="141"/>
      <c r="V959" s="141"/>
      <c r="W959" s="141"/>
      <c r="X959" s="141"/>
      <c r="Y959" s="141"/>
      <c r="Z959" s="141"/>
      <c r="AA959" s="141"/>
      <c r="AB959" s="142"/>
      <c r="AC959" s="142"/>
      <c r="AD959" s="143"/>
      <c r="AE959" s="144"/>
    </row>
    <row r="960" spans="3:31" ht="15.75" customHeight="1" x14ac:dyDescent="0.3">
      <c r="C960" s="133"/>
      <c r="D960" s="77"/>
      <c r="E960" s="133"/>
      <c r="O960" s="162"/>
      <c r="T960" s="142"/>
      <c r="U960" s="141"/>
      <c r="V960" s="141"/>
      <c r="W960" s="141"/>
      <c r="X960" s="141"/>
      <c r="Y960" s="141"/>
      <c r="Z960" s="141"/>
      <c r="AA960" s="141"/>
      <c r="AB960" s="142"/>
      <c r="AC960" s="142"/>
      <c r="AD960" s="143"/>
      <c r="AE960" s="144"/>
    </row>
    <row r="961" spans="3:31" ht="15.75" customHeight="1" x14ac:dyDescent="0.3">
      <c r="C961" s="133"/>
      <c r="D961" s="77"/>
      <c r="E961" s="133"/>
      <c r="O961" s="162"/>
      <c r="T961" s="142"/>
      <c r="U961" s="141"/>
      <c r="V961" s="141"/>
      <c r="W961" s="141"/>
      <c r="X961" s="141"/>
      <c r="Y961" s="141"/>
      <c r="Z961" s="141"/>
      <c r="AA961" s="141"/>
      <c r="AB961" s="142"/>
      <c r="AC961" s="142"/>
      <c r="AD961" s="143"/>
      <c r="AE961" s="144"/>
    </row>
    <row r="962" spans="3:31" ht="15.75" customHeight="1" x14ac:dyDescent="0.3">
      <c r="C962" s="133"/>
      <c r="D962" s="77"/>
      <c r="E962" s="133"/>
      <c r="O962" s="162"/>
      <c r="T962" s="142"/>
      <c r="U962" s="141"/>
      <c r="V962" s="141"/>
      <c r="W962" s="141"/>
      <c r="X962" s="141"/>
      <c r="Y962" s="141"/>
      <c r="Z962" s="141"/>
      <c r="AA962" s="141"/>
      <c r="AB962" s="142"/>
      <c r="AC962" s="142"/>
      <c r="AD962" s="143"/>
      <c r="AE962" s="144"/>
    </row>
    <row r="963" spans="3:31" ht="15.75" customHeight="1" x14ac:dyDescent="0.3">
      <c r="C963" s="133"/>
      <c r="D963" s="77"/>
      <c r="E963" s="133"/>
      <c r="O963" s="162"/>
      <c r="T963" s="142"/>
      <c r="U963" s="141"/>
      <c r="V963" s="141"/>
      <c r="W963" s="141"/>
      <c r="X963" s="141"/>
      <c r="Y963" s="141"/>
      <c r="Z963" s="141"/>
      <c r="AA963" s="141"/>
      <c r="AB963" s="142"/>
      <c r="AC963" s="142"/>
      <c r="AD963" s="143"/>
      <c r="AE963" s="144"/>
    </row>
    <row r="964" spans="3:31" ht="15.75" customHeight="1" x14ac:dyDescent="0.3">
      <c r="C964" s="133"/>
      <c r="D964" s="77"/>
      <c r="E964" s="133"/>
      <c r="O964" s="162"/>
      <c r="T964" s="142"/>
      <c r="U964" s="141"/>
      <c r="V964" s="141"/>
      <c r="W964" s="141"/>
      <c r="X964" s="141"/>
      <c r="Y964" s="141"/>
      <c r="Z964" s="141"/>
      <c r="AA964" s="141"/>
      <c r="AB964" s="142"/>
      <c r="AC964" s="142"/>
      <c r="AD964" s="143"/>
      <c r="AE964" s="144"/>
    </row>
    <row r="965" spans="3:31" ht="15.75" customHeight="1" x14ac:dyDescent="0.3">
      <c r="C965" s="133"/>
      <c r="D965" s="77"/>
      <c r="E965" s="133"/>
      <c r="O965" s="162"/>
      <c r="T965" s="142"/>
      <c r="U965" s="141"/>
      <c r="V965" s="141"/>
      <c r="W965" s="141"/>
      <c r="X965" s="141"/>
      <c r="Y965" s="141"/>
      <c r="Z965" s="141"/>
      <c r="AA965" s="141"/>
      <c r="AB965" s="142"/>
      <c r="AC965" s="142"/>
      <c r="AD965" s="143"/>
      <c r="AE965" s="144"/>
    </row>
    <row r="966" spans="3:31" ht="15.75" customHeight="1" x14ac:dyDescent="0.3">
      <c r="C966" s="133"/>
      <c r="D966" s="77"/>
      <c r="E966" s="133"/>
      <c r="O966" s="162"/>
      <c r="T966" s="142"/>
      <c r="U966" s="141"/>
      <c r="V966" s="141"/>
      <c r="W966" s="141"/>
      <c r="X966" s="141"/>
      <c r="Y966" s="141"/>
      <c r="Z966" s="141"/>
      <c r="AA966" s="141"/>
      <c r="AB966" s="142"/>
      <c r="AC966" s="142"/>
      <c r="AD966" s="143"/>
      <c r="AE966" s="144"/>
    </row>
    <row r="967" spans="3:31" ht="15.75" customHeight="1" x14ac:dyDescent="0.3">
      <c r="C967" s="133"/>
      <c r="D967" s="77"/>
      <c r="E967" s="133"/>
      <c r="O967" s="162"/>
      <c r="T967" s="142"/>
      <c r="U967" s="141"/>
      <c r="V967" s="141"/>
      <c r="W967" s="141"/>
      <c r="X967" s="141"/>
      <c r="Y967" s="141"/>
      <c r="Z967" s="141"/>
      <c r="AA967" s="141"/>
      <c r="AB967" s="142"/>
      <c r="AC967" s="142"/>
      <c r="AD967" s="143"/>
      <c r="AE967" s="144"/>
    </row>
    <row r="968" spans="3:31" ht="15.75" customHeight="1" x14ac:dyDescent="0.3">
      <c r="C968" s="133"/>
      <c r="D968" s="77"/>
      <c r="E968" s="133"/>
      <c r="O968" s="162"/>
      <c r="T968" s="142"/>
      <c r="U968" s="141"/>
      <c r="V968" s="141"/>
      <c r="W968" s="141"/>
      <c r="X968" s="141"/>
      <c r="Y968" s="141"/>
      <c r="Z968" s="141"/>
      <c r="AA968" s="141"/>
      <c r="AB968" s="142"/>
      <c r="AC968" s="142"/>
      <c r="AD968" s="143"/>
      <c r="AE968" s="144"/>
    </row>
    <row r="969" spans="3:31" ht="15.75" customHeight="1" x14ac:dyDescent="0.3">
      <c r="C969" s="133"/>
      <c r="D969" s="77"/>
      <c r="E969" s="133"/>
      <c r="O969" s="162"/>
      <c r="T969" s="142"/>
      <c r="U969" s="141"/>
      <c r="V969" s="141"/>
      <c r="W969" s="141"/>
      <c r="X969" s="141"/>
      <c r="Y969" s="141"/>
      <c r="Z969" s="141"/>
      <c r="AA969" s="141"/>
      <c r="AB969" s="142"/>
      <c r="AC969" s="142"/>
      <c r="AD969" s="143"/>
      <c r="AE969" s="144"/>
    </row>
    <row r="970" spans="3:31" ht="15.75" customHeight="1" x14ac:dyDescent="0.3">
      <c r="C970" s="133"/>
      <c r="D970" s="77"/>
      <c r="E970" s="133"/>
      <c r="O970" s="162"/>
      <c r="T970" s="142"/>
      <c r="U970" s="141"/>
      <c r="V970" s="141"/>
      <c r="W970" s="141"/>
      <c r="X970" s="141"/>
      <c r="Y970" s="141"/>
      <c r="Z970" s="141"/>
      <c r="AA970" s="141"/>
      <c r="AB970" s="142"/>
      <c r="AC970" s="142"/>
      <c r="AD970" s="143"/>
      <c r="AE970" s="144"/>
    </row>
    <row r="971" spans="3:31" ht="15.75" customHeight="1" x14ac:dyDescent="0.3">
      <c r="C971" s="133"/>
      <c r="D971" s="77"/>
      <c r="E971" s="133"/>
      <c r="O971" s="162"/>
      <c r="T971" s="142"/>
      <c r="U971" s="141"/>
      <c r="V971" s="141"/>
      <c r="W971" s="141"/>
      <c r="X971" s="141"/>
      <c r="Y971" s="141"/>
      <c r="Z971" s="141"/>
      <c r="AA971" s="141"/>
      <c r="AB971" s="142"/>
      <c r="AC971" s="142"/>
      <c r="AD971" s="143"/>
      <c r="AE971" s="144"/>
    </row>
    <row r="972" spans="3:31" ht="15.75" customHeight="1" x14ac:dyDescent="0.3">
      <c r="C972" s="133"/>
      <c r="D972" s="77"/>
      <c r="E972" s="133"/>
      <c r="O972" s="162"/>
      <c r="T972" s="142"/>
      <c r="U972" s="141"/>
      <c r="V972" s="141"/>
      <c r="W972" s="141"/>
      <c r="X972" s="141"/>
      <c r="Y972" s="141"/>
      <c r="Z972" s="141"/>
      <c r="AA972" s="141"/>
      <c r="AB972" s="142"/>
      <c r="AC972" s="142"/>
      <c r="AD972" s="143"/>
      <c r="AE972" s="144"/>
    </row>
    <row r="973" spans="3:31" ht="15.75" customHeight="1" x14ac:dyDescent="0.3">
      <c r="C973" s="133"/>
      <c r="D973" s="77"/>
      <c r="E973" s="133"/>
      <c r="O973" s="162"/>
      <c r="T973" s="142"/>
      <c r="U973" s="141"/>
      <c r="V973" s="141"/>
      <c r="W973" s="141"/>
      <c r="X973" s="141"/>
      <c r="Y973" s="141"/>
      <c r="Z973" s="141"/>
      <c r="AA973" s="141"/>
      <c r="AB973" s="142"/>
      <c r="AC973" s="142"/>
      <c r="AD973" s="143"/>
      <c r="AE973" s="144"/>
    </row>
    <row r="974" spans="3:31" ht="15.75" customHeight="1" x14ac:dyDescent="0.3">
      <c r="C974" s="133"/>
      <c r="D974" s="77"/>
      <c r="E974" s="133"/>
      <c r="O974" s="162"/>
      <c r="T974" s="142"/>
      <c r="U974" s="141"/>
      <c r="V974" s="141"/>
      <c r="W974" s="141"/>
      <c r="X974" s="141"/>
      <c r="Y974" s="141"/>
      <c r="Z974" s="141"/>
      <c r="AA974" s="141"/>
      <c r="AB974" s="142"/>
      <c r="AC974" s="142"/>
      <c r="AD974" s="143"/>
      <c r="AE974" s="144"/>
    </row>
    <row r="975" spans="3:31" ht="15.75" customHeight="1" x14ac:dyDescent="0.3">
      <c r="C975" s="133"/>
      <c r="D975" s="77"/>
      <c r="E975" s="133"/>
      <c r="O975" s="162"/>
      <c r="T975" s="142"/>
      <c r="U975" s="141"/>
      <c r="V975" s="141"/>
      <c r="W975" s="141"/>
      <c r="X975" s="141"/>
      <c r="Y975" s="141"/>
      <c r="Z975" s="141"/>
      <c r="AA975" s="141"/>
      <c r="AB975" s="142"/>
      <c r="AC975" s="142"/>
      <c r="AD975" s="143"/>
      <c r="AE975" s="144"/>
    </row>
    <row r="976" spans="3:31" ht="15.75" customHeight="1" x14ac:dyDescent="0.3">
      <c r="C976" s="133"/>
      <c r="D976" s="77"/>
      <c r="E976" s="133"/>
      <c r="O976" s="162"/>
      <c r="T976" s="142"/>
      <c r="U976" s="141"/>
      <c r="V976" s="141"/>
      <c r="W976" s="141"/>
      <c r="X976" s="141"/>
      <c r="Y976" s="141"/>
      <c r="Z976" s="141"/>
      <c r="AA976" s="141"/>
      <c r="AB976" s="142"/>
      <c r="AC976" s="142"/>
      <c r="AD976" s="143"/>
      <c r="AE976" s="144"/>
    </row>
    <row r="977" spans="3:31" ht="15.75" customHeight="1" x14ac:dyDescent="0.3">
      <c r="C977" s="133"/>
      <c r="D977" s="77"/>
      <c r="E977" s="133"/>
      <c r="O977" s="162"/>
      <c r="T977" s="142"/>
      <c r="U977" s="141"/>
      <c r="V977" s="141"/>
      <c r="W977" s="141"/>
      <c r="X977" s="141"/>
      <c r="Y977" s="141"/>
      <c r="Z977" s="141"/>
      <c r="AA977" s="141"/>
      <c r="AB977" s="142"/>
      <c r="AC977" s="142"/>
      <c r="AD977" s="143"/>
      <c r="AE977" s="144"/>
    </row>
    <row r="978" spans="3:31" ht="15.75" customHeight="1" x14ac:dyDescent="0.3">
      <c r="C978" s="133"/>
      <c r="D978" s="77"/>
      <c r="E978" s="133"/>
      <c r="O978" s="162"/>
      <c r="T978" s="142"/>
      <c r="U978" s="141"/>
      <c r="V978" s="141"/>
      <c r="W978" s="141"/>
      <c r="X978" s="141"/>
      <c r="Y978" s="141"/>
      <c r="Z978" s="141"/>
      <c r="AA978" s="141"/>
      <c r="AB978" s="142"/>
      <c r="AC978" s="142"/>
      <c r="AD978" s="143"/>
      <c r="AE978" s="144"/>
    </row>
    <row r="979" spans="3:31" ht="15.75" customHeight="1" x14ac:dyDescent="0.3">
      <c r="C979" s="133"/>
      <c r="D979" s="77"/>
      <c r="E979" s="133"/>
      <c r="O979" s="162"/>
      <c r="T979" s="142"/>
      <c r="U979" s="141"/>
      <c r="V979" s="141"/>
      <c r="W979" s="141"/>
      <c r="X979" s="141"/>
      <c r="Y979" s="141"/>
      <c r="Z979" s="141"/>
      <c r="AA979" s="141"/>
      <c r="AB979" s="142"/>
      <c r="AC979" s="142"/>
      <c r="AD979" s="143"/>
      <c r="AE979" s="144"/>
    </row>
    <row r="980" spans="3:31" ht="15.75" customHeight="1" x14ac:dyDescent="0.3">
      <c r="C980" s="133"/>
      <c r="D980" s="77"/>
      <c r="E980" s="133"/>
      <c r="O980" s="162"/>
      <c r="T980" s="142"/>
      <c r="U980" s="141"/>
      <c r="V980" s="141"/>
      <c r="W980" s="141"/>
      <c r="X980" s="141"/>
      <c r="Y980" s="141"/>
      <c r="Z980" s="141"/>
      <c r="AA980" s="141"/>
      <c r="AB980" s="142"/>
      <c r="AC980" s="142"/>
      <c r="AD980" s="143"/>
      <c r="AE980" s="144"/>
    </row>
    <row r="981" spans="3:31" ht="15.75" customHeight="1" x14ac:dyDescent="0.3">
      <c r="C981" s="133"/>
      <c r="D981" s="77"/>
      <c r="E981" s="133"/>
      <c r="O981" s="162"/>
      <c r="T981" s="142"/>
      <c r="U981" s="141"/>
      <c r="V981" s="141"/>
      <c r="W981" s="141"/>
      <c r="X981" s="141"/>
      <c r="Y981" s="141"/>
      <c r="Z981" s="141"/>
      <c r="AA981" s="141"/>
      <c r="AB981" s="142"/>
      <c r="AC981" s="142"/>
      <c r="AD981" s="143"/>
      <c r="AE981" s="144"/>
    </row>
    <row r="982" spans="3:31" ht="15.75" customHeight="1" x14ac:dyDescent="0.3">
      <c r="C982" s="133"/>
      <c r="D982" s="77"/>
      <c r="E982" s="133"/>
      <c r="O982" s="162"/>
      <c r="T982" s="142"/>
      <c r="U982" s="141"/>
      <c r="V982" s="141"/>
      <c r="W982" s="141"/>
      <c r="X982" s="141"/>
      <c r="Y982" s="141"/>
      <c r="Z982" s="141"/>
      <c r="AA982" s="141"/>
      <c r="AB982" s="142"/>
      <c r="AC982" s="142"/>
      <c r="AD982" s="143"/>
      <c r="AE982" s="144"/>
    </row>
    <row r="983" spans="3:31" ht="15.75" customHeight="1" x14ac:dyDescent="0.3">
      <c r="C983" s="133"/>
      <c r="D983" s="77"/>
      <c r="E983" s="133"/>
      <c r="O983" s="162"/>
      <c r="T983" s="142"/>
      <c r="U983" s="141"/>
      <c r="V983" s="141"/>
      <c r="W983" s="141"/>
      <c r="X983" s="141"/>
      <c r="Y983" s="141"/>
      <c r="Z983" s="141"/>
      <c r="AA983" s="141"/>
      <c r="AB983" s="142"/>
      <c r="AC983" s="142"/>
      <c r="AD983" s="143"/>
      <c r="AE983" s="144"/>
    </row>
    <row r="984" spans="3:31" ht="15.75" customHeight="1" x14ac:dyDescent="0.3">
      <c r="C984" s="133"/>
      <c r="D984" s="77"/>
      <c r="E984" s="133"/>
      <c r="O984" s="162"/>
      <c r="T984" s="142"/>
      <c r="U984" s="141"/>
      <c r="V984" s="141"/>
      <c r="W984" s="141"/>
      <c r="X984" s="141"/>
      <c r="Y984" s="141"/>
      <c r="Z984" s="141"/>
      <c r="AA984" s="141"/>
      <c r="AB984" s="142"/>
      <c r="AC984" s="142"/>
      <c r="AD984" s="143"/>
      <c r="AE984" s="144"/>
    </row>
    <row r="985" spans="3:31" ht="15.75" customHeight="1" x14ac:dyDescent="0.3">
      <c r="C985" s="133"/>
      <c r="D985" s="77"/>
      <c r="E985" s="133"/>
      <c r="O985" s="162"/>
      <c r="T985" s="142"/>
      <c r="U985" s="141"/>
      <c r="V985" s="141"/>
      <c r="W985" s="141"/>
      <c r="X985" s="141"/>
      <c r="Y985" s="141"/>
      <c r="Z985" s="141"/>
      <c r="AA985" s="141"/>
      <c r="AB985" s="142"/>
      <c r="AC985" s="142"/>
      <c r="AD985" s="143"/>
      <c r="AE985" s="144"/>
    </row>
    <row r="986" spans="3:31" ht="15.75" customHeight="1" x14ac:dyDescent="0.3">
      <c r="C986" s="133"/>
      <c r="D986" s="77"/>
      <c r="E986" s="133"/>
      <c r="O986" s="162"/>
      <c r="T986" s="142"/>
      <c r="U986" s="141"/>
      <c r="V986" s="141"/>
      <c r="W986" s="141"/>
      <c r="X986" s="141"/>
      <c r="Y986" s="141"/>
      <c r="Z986" s="141"/>
      <c r="AA986" s="141"/>
      <c r="AB986" s="142"/>
      <c r="AC986" s="142"/>
      <c r="AD986" s="143"/>
      <c r="AE986" s="144"/>
    </row>
    <row r="987" spans="3:31" ht="15.75" customHeight="1" x14ac:dyDescent="0.3">
      <c r="C987" s="133"/>
      <c r="D987" s="77"/>
      <c r="E987" s="133"/>
      <c r="O987" s="162"/>
      <c r="T987" s="142"/>
      <c r="U987" s="141"/>
      <c r="V987" s="141"/>
      <c r="W987" s="141"/>
      <c r="X987" s="141"/>
      <c r="Y987" s="141"/>
      <c r="Z987" s="141"/>
      <c r="AA987" s="141"/>
      <c r="AB987" s="142"/>
      <c r="AC987" s="142"/>
      <c r="AD987" s="143"/>
      <c r="AE987" s="144"/>
    </row>
    <row r="988" spans="3:31" ht="15.75" customHeight="1" x14ac:dyDescent="0.3">
      <c r="C988" s="133"/>
      <c r="D988" s="77"/>
      <c r="E988" s="133"/>
      <c r="O988" s="162"/>
      <c r="T988" s="142"/>
      <c r="U988" s="141"/>
      <c r="V988" s="141"/>
      <c r="W988" s="141"/>
      <c r="X988" s="141"/>
      <c r="Y988" s="141"/>
      <c r="Z988" s="141"/>
      <c r="AA988" s="141"/>
      <c r="AB988" s="142"/>
      <c r="AC988" s="142"/>
      <c r="AD988" s="143"/>
      <c r="AE988" s="144"/>
    </row>
    <row r="989" spans="3:31" ht="15.75" customHeight="1" x14ac:dyDescent="0.3">
      <c r="C989" s="133"/>
      <c r="D989" s="77"/>
      <c r="E989" s="133"/>
      <c r="O989" s="162"/>
      <c r="T989" s="142"/>
      <c r="U989" s="141"/>
      <c r="V989" s="141"/>
      <c r="W989" s="141"/>
      <c r="X989" s="141"/>
      <c r="Y989" s="141"/>
      <c r="Z989" s="141"/>
      <c r="AA989" s="141"/>
      <c r="AB989" s="142"/>
      <c r="AC989" s="142"/>
      <c r="AD989" s="143"/>
      <c r="AE989" s="144"/>
    </row>
    <row r="990" spans="3:31" ht="15.75" customHeight="1" x14ac:dyDescent="0.3">
      <c r="C990" s="133"/>
      <c r="D990" s="77"/>
      <c r="E990" s="133"/>
      <c r="O990" s="162"/>
      <c r="T990" s="142"/>
      <c r="U990" s="141"/>
      <c r="V990" s="141"/>
      <c r="W990" s="141"/>
      <c r="X990" s="141"/>
      <c r="Y990" s="141"/>
      <c r="Z990" s="141"/>
      <c r="AA990" s="141"/>
      <c r="AB990" s="142"/>
      <c r="AC990" s="142"/>
      <c r="AD990" s="143"/>
      <c r="AE990" s="144"/>
    </row>
    <row r="991" spans="3:31" ht="15.75" customHeight="1" x14ac:dyDescent="0.3">
      <c r="C991" s="133"/>
      <c r="D991" s="77"/>
      <c r="E991" s="133"/>
      <c r="O991" s="162"/>
      <c r="T991" s="142"/>
      <c r="U991" s="141"/>
      <c r="V991" s="141"/>
      <c r="W991" s="141"/>
      <c r="X991" s="141"/>
      <c r="Y991" s="141"/>
      <c r="Z991" s="141"/>
      <c r="AA991" s="141"/>
      <c r="AB991" s="142"/>
      <c r="AC991" s="142"/>
      <c r="AD991" s="143"/>
      <c r="AE991" s="144"/>
    </row>
    <row r="992" spans="3:31" ht="15.75" customHeight="1" x14ac:dyDescent="0.3">
      <c r="C992" s="133"/>
      <c r="D992" s="77"/>
      <c r="E992" s="133"/>
      <c r="O992" s="162"/>
      <c r="T992" s="142"/>
      <c r="U992" s="141"/>
      <c r="V992" s="141"/>
      <c r="W992" s="141"/>
      <c r="X992" s="141"/>
      <c r="Y992" s="141"/>
      <c r="Z992" s="141"/>
      <c r="AA992" s="141"/>
      <c r="AB992" s="142"/>
      <c r="AC992" s="142"/>
      <c r="AD992" s="143"/>
      <c r="AE992" s="144"/>
    </row>
    <row r="993" spans="3:31" ht="15.75" customHeight="1" x14ac:dyDescent="0.3">
      <c r="C993" s="133"/>
      <c r="D993" s="77"/>
      <c r="E993" s="133"/>
      <c r="O993" s="162"/>
      <c r="T993" s="142"/>
      <c r="U993" s="141"/>
      <c r="V993" s="141"/>
      <c r="W993" s="141"/>
      <c r="X993" s="141"/>
      <c r="Y993" s="141"/>
      <c r="Z993" s="141"/>
      <c r="AA993" s="141"/>
      <c r="AB993" s="142"/>
      <c r="AC993" s="142"/>
      <c r="AD993" s="143"/>
      <c r="AE993" s="144"/>
    </row>
    <row r="994" spans="3:31" ht="15.75" customHeight="1" x14ac:dyDescent="0.3">
      <c r="C994" s="133"/>
      <c r="D994" s="77"/>
      <c r="E994" s="133"/>
      <c r="O994" s="162"/>
      <c r="T994" s="142"/>
      <c r="U994" s="141"/>
      <c r="V994" s="141"/>
      <c r="W994" s="141"/>
      <c r="X994" s="141"/>
      <c r="Y994" s="141"/>
      <c r="Z994" s="141"/>
      <c r="AA994" s="141"/>
      <c r="AB994" s="142"/>
      <c r="AC994" s="142"/>
      <c r="AD994" s="143"/>
      <c r="AE994" s="144"/>
    </row>
    <row r="995" spans="3:31" ht="15.75" customHeight="1" x14ac:dyDescent="0.3">
      <c r="C995" s="133"/>
      <c r="D995" s="77"/>
      <c r="E995" s="133"/>
      <c r="O995" s="162"/>
      <c r="T995" s="142"/>
      <c r="U995" s="141"/>
      <c r="V995" s="141"/>
      <c r="W995" s="141"/>
      <c r="X995" s="141"/>
      <c r="Y995" s="141"/>
      <c r="Z995" s="141"/>
      <c r="AA995" s="141"/>
      <c r="AB995" s="142"/>
      <c r="AC995" s="142"/>
      <c r="AD995" s="143"/>
      <c r="AE995" s="144"/>
    </row>
    <row r="996" spans="3:31" ht="15.75" customHeight="1" x14ac:dyDescent="0.3">
      <c r="C996" s="133"/>
      <c r="D996" s="77"/>
      <c r="E996" s="133"/>
      <c r="O996" s="162"/>
      <c r="T996" s="142"/>
      <c r="U996" s="141"/>
      <c r="V996" s="141"/>
      <c r="W996" s="141"/>
      <c r="X996" s="141"/>
      <c r="Y996" s="141"/>
      <c r="Z996" s="141"/>
      <c r="AA996" s="141"/>
      <c r="AB996" s="142"/>
      <c r="AC996" s="142"/>
      <c r="AD996" s="143"/>
      <c r="AE996" s="144"/>
    </row>
    <row r="997" spans="3:31" ht="15.75" customHeight="1" x14ac:dyDescent="0.3">
      <c r="C997" s="133"/>
      <c r="D997" s="77"/>
      <c r="E997" s="133"/>
      <c r="O997" s="162"/>
      <c r="T997" s="142"/>
      <c r="U997" s="141"/>
      <c r="V997" s="141"/>
      <c r="W997" s="141"/>
      <c r="X997" s="141"/>
      <c r="Y997" s="141"/>
      <c r="Z997" s="141"/>
      <c r="AA997" s="141"/>
      <c r="AB997" s="142"/>
      <c r="AC997" s="142"/>
      <c r="AD997" s="143"/>
      <c r="AE997" s="144"/>
    </row>
    <row r="998" spans="3:31" ht="15.75" customHeight="1" x14ac:dyDescent="0.3">
      <c r="C998" s="133"/>
      <c r="D998" s="77"/>
      <c r="E998" s="133"/>
      <c r="O998" s="162"/>
      <c r="T998" s="142"/>
      <c r="U998" s="141"/>
      <c r="V998" s="141"/>
      <c r="W998" s="141"/>
      <c r="X998" s="141"/>
      <c r="Y998" s="141"/>
      <c r="Z998" s="141"/>
      <c r="AA998" s="141"/>
      <c r="AB998" s="142"/>
      <c r="AC998" s="142"/>
      <c r="AD998" s="143"/>
      <c r="AE998" s="144"/>
    </row>
    <row r="999" spans="3:31" ht="15.75" customHeight="1" x14ac:dyDescent="0.3">
      <c r="C999" s="133"/>
      <c r="D999" s="77"/>
      <c r="E999" s="133"/>
      <c r="O999" s="162"/>
      <c r="T999" s="142"/>
      <c r="U999" s="141"/>
      <c r="V999" s="141"/>
      <c r="W999" s="141"/>
      <c r="X999" s="141"/>
      <c r="Y999" s="141"/>
      <c r="Z999" s="141"/>
      <c r="AA999" s="141"/>
      <c r="AB999" s="142"/>
      <c r="AC999" s="142"/>
      <c r="AD999" s="143"/>
      <c r="AE999" s="144"/>
    </row>
    <row r="1000" spans="3:31" ht="15.75" customHeight="1" x14ac:dyDescent="0.3">
      <c r="C1000" s="133"/>
      <c r="D1000" s="77"/>
      <c r="E1000" s="133"/>
      <c r="O1000" s="162"/>
      <c r="T1000" s="142"/>
      <c r="U1000" s="141"/>
      <c r="V1000" s="141"/>
      <c r="W1000" s="141"/>
      <c r="X1000" s="141"/>
      <c r="Y1000" s="141"/>
      <c r="Z1000" s="141"/>
      <c r="AA1000" s="141"/>
      <c r="AB1000" s="142"/>
      <c r="AC1000" s="142"/>
      <c r="AD1000" s="143"/>
      <c r="AE1000" s="144"/>
    </row>
  </sheetData>
  <mergeCells count="8">
    <mergeCell ref="AZ16:BD16"/>
    <mergeCell ref="BE16:BI16"/>
    <mergeCell ref="BJ16:BN16"/>
    <mergeCell ref="V16:AA16"/>
    <mergeCell ref="AB16:AG16"/>
    <mergeCell ref="AH16:AM16"/>
    <mergeCell ref="AN16:AS16"/>
    <mergeCell ref="AT16:AY16"/>
  </mergeCells>
  <conditionalFormatting sqref="F136:J136 L136:S136">
    <cfRule type="expression" dxfId="99" priority="1">
      <formula>#REF!=7</formula>
    </cfRule>
  </conditionalFormatting>
  <conditionalFormatting sqref="F136:J136 L136:S136">
    <cfRule type="expression" dxfId="98" priority="2">
      <formula>#REF!=6</formula>
    </cfRule>
  </conditionalFormatting>
  <conditionalFormatting sqref="F136:J136 L136:S136">
    <cfRule type="expression" dxfId="97" priority="3">
      <formula>#REF!=5</formula>
    </cfRule>
  </conditionalFormatting>
  <conditionalFormatting sqref="F136:J136 L136:S136">
    <cfRule type="expression" dxfId="96" priority="4">
      <formula>#REF!=4</formula>
    </cfRule>
  </conditionalFormatting>
  <conditionalFormatting sqref="F136:J136 L136:S136">
    <cfRule type="expression" dxfId="95" priority="5">
      <formula>#REF!=3</formula>
    </cfRule>
  </conditionalFormatting>
  <conditionalFormatting sqref="F136:J136 L136:S136">
    <cfRule type="expression" dxfId="94" priority="6">
      <formula>#REF!=2</formula>
    </cfRule>
  </conditionalFormatting>
  <conditionalFormatting sqref="F136:J136 L136:S136">
    <cfRule type="expression" dxfId="93" priority="7">
      <formula>#REF!=1</formula>
    </cfRule>
  </conditionalFormatting>
  <conditionalFormatting sqref="F136:J136 L136:S136">
    <cfRule type="expression" dxfId="92" priority="8">
      <formula>#REF!=7</formula>
    </cfRule>
  </conditionalFormatting>
  <conditionalFormatting sqref="F136:J136 L136:S136">
    <cfRule type="expression" dxfId="91" priority="9">
      <formula>#REF!=6</formula>
    </cfRule>
  </conditionalFormatting>
  <conditionalFormatting sqref="F136:J136 L136:S136">
    <cfRule type="expression" dxfId="90" priority="10">
      <formula>#REF!=5</formula>
    </cfRule>
  </conditionalFormatting>
  <conditionalFormatting sqref="F136:J136 L136:S136">
    <cfRule type="expression" dxfId="89" priority="11">
      <formula>#REF!=4</formula>
    </cfRule>
  </conditionalFormatting>
  <conditionalFormatting sqref="F136:J136 L136:S136">
    <cfRule type="expression" dxfId="88" priority="12">
      <formula>#REF!=3</formula>
    </cfRule>
  </conditionalFormatting>
  <conditionalFormatting sqref="F136:J136 L136:S136">
    <cfRule type="expression" dxfId="87" priority="13">
      <formula>#REF!=2</formula>
    </cfRule>
  </conditionalFormatting>
  <conditionalFormatting sqref="F136:J136 L136:S136">
    <cfRule type="expression" dxfId="86" priority="14">
      <formula>#REF!=1</formula>
    </cfRule>
  </conditionalFormatting>
  <conditionalFormatting sqref="F138:J140 L138:S140">
    <cfRule type="expression" dxfId="85" priority="15">
      <formula>#REF!=7</formula>
    </cfRule>
  </conditionalFormatting>
  <conditionalFormatting sqref="F138:J140 L138:S140">
    <cfRule type="expression" dxfId="84" priority="16">
      <formula>#REF!=6</formula>
    </cfRule>
  </conditionalFormatting>
  <conditionalFormatting sqref="F138:J140 L138:S140">
    <cfRule type="expression" dxfId="83" priority="17">
      <formula>#REF!=5</formula>
    </cfRule>
  </conditionalFormatting>
  <conditionalFormatting sqref="F138:J140 L138:S140">
    <cfRule type="expression" dxfId="82" priority="18">
      <formula>#REF!=4</formula>
    </cfRule>
  </conditionalFormatting>
  <conditionalFormatting sqref="F138:J140 L138:S140">
    <cfRule type="expression" dxfId="81" priority="19">
      <formula>#REF!=3</formula>
    </cfRule>
  </conditionalFormatting>
  <conditionalFormatting sqref="F138:J140 L138:S140">
    <cfRule type="expression" dxfId="80" priority="20">
      <formula>#REF!=2</formula>
    </cfRule>
  </conditionalFormatting>
  <conditionalFormatting sqref="F138:J140 L138:S140">
    <cfRule type="expression" dxfId="79" priority="21">
      <formula>#REF!=1</formula>
    </cfRule>
  </conditionalFormatting>
  <conditionalFormatting sqref="AE136:AE140 AE142:AE1000">
    <cfRule type="cellIs" dxfId="78" priority="22" operator="equal">
      <formula>2020</formula>
    </cfRule>
  </conditionalFormatting>
  <conditionalFormatting sqref="AE136:AE140 AE142:AE1000">
    <cfRule type="cellIs" dxfId="77" priority="23" operator="equal">
      <formula>2019</formula>
    </cfRule>
  </conditionalFormatting>
  <conditionalFormatting sqref="AE136:AE140 AE142:AE1000">
    <cfRule type="cellIs" dxfId="76" priority="24" operator="equal">
      <formula>2018</formula>
    </cfRule>
  </conditionalFormatting>
  <conditionalFormatting sqref="B23:B39">
    <cfRule type="cellIs" dxfId="75" priority="25" operator="between">
      <formula>44348</formula>
      <formula>44377</formula>
    </cfRule>
  </conditionalFormatting>
  <conditionalFormatting sqref="B23:B39">
    <cfRule type="cellIs" dxfId="74" priority="26" operator="between">
      <formula>44317</formula>
      <formula>44347</formula>
    </cfRule>
  </conditionalFormatting>
  <conditionalFormatting sqref="B23:B39">
    <cfRule type="cellIs" dxfId="73" priority="27" operator="between">
      <formula>44287</formula>
      <formula>44316</formula>
    </cfRule>
  </conditionalFormatting>
  <conditionalFormatting sqref="B23:B39">
    <cfRule type="cellIs" dxfId="72" priority="28" operator="between">
      <formula>44256</formula>
      <formula>44286</formula>
    </cfRule>
  </conditionalFormatting>
  <conditionalFormatting sqref="B23:B39">
    <cfRule type="cellIs" dxfId="71" priority="29" operator="between">
      <formula>44228</formula>
      <formula>44255</formula>
    </cfRule>
  </conditionalFormatting>
  <conditionalFormatting sqref="B23:B39">
    <cfRule type="cellIs" dxfId="70" priority="30" operator="between">
      <formula>44197</formula>
      <formula>44227</formula>
    </cfRule>
  </conditionalFormatting>
  <conditionalFormatting sqref="B23:B39">
    <cfRule type="cellIs" dxfId="69" priority="31" operator="between">
      <formula>44166</formula>
      <formula>44196</formula>
    </cfRule>
  </conditionalFormatting>
  <conditionalFormatting sqref="B23:B39">
    <cfRule type="cellIs" dxfId="68" priority="32" operator="between">
      <formula>44136</formula>
      <formula>44165</formula>
    </cfRule>
  </conditionalFormatting>
  <conditionalFormatting sqref="B23:B39">
    <cfRule type="cellIs" dxfId="67" priority="33" operator="between">
      <formula>44105</formula>
      <formula>44135</formula>
    </cfRule>
  </conditionalFormatting>
  <conditionalFormatting sqref="B122:B135">
    <cfRule type="cellIs" dxfId="66" priority="34" operator="between">
      <formula>44348</formula>
      <formula>44377</formula>
    </cfRule>
  </conditionalFormatting>
  <conditionalFormatting sqref="B122:B135">
    <cfRule type="cellIs" dxfId="65" priority="35" operator="between">
      <formula>44317</formula>
      <formula>44347</formula>
    </cfRule>
  </conditionalFormatting>
  <conditionalFormatting sqref="B122:B135">
    <cfRule type="cellIs" dxfId="64" priority="36" operator="between">
      <formula>44287</formula>
      <formula>44316</formula>
    </cfRule>
  </conditionalFormatting>
  <conditionalFormatting sqref="B122:B135">
    <cfRule type="cellIs" dxfId="63" priority="37" operator="between">
      <formula>44256</formula>
      <formula>44286</formula>
    </cfRule>
  </conditionalFormatting>
  <conditionalFormatting sqref="B122:B135">
    <cfRule type="cellIs" dxfId="62" priority="38" operator="between">
      <formula>44228</formula>
      <formula>44255</formula>
    </cfRule>
  </conditionalFormatting>
  <conditionalFormatting sqref="B122:B135">
    <cfRule type="cellIs" dxfId="61" priority="39" operator="between">
      <formula>44197</formula>
      <formula>44227</formula>
    </cfRule>
  </conditionalFormatting>
  <conditionalFormatting sqref="B122:B135">
    <cfRule type="cellIs" dxfId="60" priority="40" operator="between">
      <formula>44166</formula>
      <formula>44196</formula>
    </cfRule>
  </conditionalFormatting>
  <conditionalFormatting sqref="B122:B135">
    <cfRule type="cellIs" dxfId="59" priority="41" operator="between">
      <formula>44136</formula>
      <formula>44165</formula>
    </cfRule>
  </conditionalFormatting>
  <conditionalFormatting sqref="B122:B135">
    <cfRule type="cellIs" dxfId="58" priority="42" operator="between">
      <formula>44105</formula>
      <formula>44135</formula>
    </cfRule>
  </conditionalFormatting>
  <conditionalFormatting sqref="B40:B53">
    <cfRule type="cellIs" dxfId="57" priority="43" operator="between">
      <formula>44348</formula>
      <formula>44377</formula>
    </cfRule>
  </conditionalFormatting>
  <conditionalFormatting sqref="B40:B53">
    <cfRule type="cellIs" dxfId="56" priority="44" operator="between">
      <formula>44317</formula>
      <formula>44347</formula>
    </cfRule>
  </conditionalFormatting>
  <conditionalFormatting sqref="B40:B53">
    <cfRule type="cellIs" dxfId="55" priority="45" operator="between">
      <formula>44287</formula>
      <formula>44316</formula>
    </cfRule>
  </conditionalFormatting>
  <conditionalFormatting sqref="B40:B53">
    <cfRule type="cellIs" dxfId="54" priority="46" operator="between">
      <formula>44256</formula>
      <formula>44286</formula>
    </cfRule>
  </conditionalFormatting>
  <conditionalFormatting sqref="B40:B53">
    <cfRule type="cellIs" dxfId="53" priority="47" operator="between">
      <formula>44228</formula>
      <formula>44255</formula>
    </cfRule>
  </conditionalFormatting>
  <conditionalFormatting sqref="B40:B53">
    <cfRule type="cellIs" dxfId="52" priority="48" operator="between">
      <formula>44197</formula>
      <formula>44227</formula>
    </cfRule>
  </conditionalFormatting>
  <conditionalFormatting sqref="B40:B53">
    <cfRule type="cellIs" dxfId="51" priority="49" operator="between">
      <formula>44166</formula>
      <formula>44196</formula>
    </cfRule>
  </conditionalFormatting>
  <conditionalFormatting sqref="B40:B53">
    <cfRule type="cellIs" dxfId="50" priority="50" operator="between">
      <formula>44136</formula>
      <formula>44165</formula>
    </cfRule>
  </conditionalFormatting>
  <conditionalFormatting sqref="B40:B53">
    <cfRule type="cellIs" dxfId="49" priority="51" operator="between">
      <formula>44105</formula>
      <formula>44135</formula>
    </cfRule>
  </conditionalFormatting>
  <conditionalFormatting sqref="B54:B86">
    <cfRule type="cellIs" dxfId="48" priority="52" operator="between">
      <formula>44348</formula>
      <formula>44377</formula>
    </cfRule>
  </conditionalFormatting>
  <conditionalFormatting sqref="B54:B86">
    <cfRule type="cellIs" dxfId="47" priority="53" operator="between">
      <formula>44317</formula>
      <formula>44347</formula>
    </cfRule>
  </conditionalFormatting>
  <conditionalFormatting sqref="B54:B86">
    <cfRule type="cellIs" dxfId="46" priority="54" operator="between">
      <formula>44287</formula>
      <formula>44316</formula>
    </cfRule>
  </conditionalFormatting>
  <conditionalFormatting sqref="B54:B86">
    <cfRule type="cellIs" dxfId="45" priority="55" operator="between">
      <formula>44256</formula>
      <formula>44286</formula>
    </cfRule>
  </conditionalFormatting>
  <conditionalFormatting sqref="B54:B86">
    <cfRule type="cellIs" dxfId="44" priority="56" operator="between">
      <formula>44228</formula>
      <formula>44255</formula>
    </cfRule>
  </conditionalFormatting>
  <conditionalFormatting sqref="B54:B86">
    <cfRule type="cellIs" dxfId="43" priority="57" operator="between">
      <formula>44197</formula>
      <formula>44227</formula>
    </cfRule>
  </conditionalFormatting>
  <conditionalFormatting sqref="B54:B86">
    <cfRule type="cellIs" dxfId="42" priority="58" operator="between">
      <formula>44166</formula>
      <formula>44196</formula>
    </cfRule>
  </conditionalFormatting>
  <conditionalFormatting sqref="B54:B86">
    <cfRule type="cellIs" dxfId="41" priority="59" operator="between">
      <formula>44136</formula>
      <formula>44165</formula>
    </cfRule>
  </conditionalFormatting>
  <conditionalFormatting sqref="B54:B86">
    <cfRule type="cellIs" dxfId="40" priority="60" operator="between">
      <formula>44105</formula>
      <formula>44135</formula>
    </cfRule>
  </conditionalFormatting>
  <conditionalFormatting sqref="B87:B110">
    <cfRule type="cellIs" dxfId="39" priority="61" operator="between">
      <formula>44348</formula>
      <formula>44377</formula>
    </cfRule>
  </conditionalFormatting>
  <conditionalFormatting sqref="B87:B110">
    <cfRule type="cellIs" dxfId="38" priority="62" operator="between">
      <formula>44317</formula>
      <formula>44347</formula>
    </cfRule>
  </conditionalFormatting>
  <conditionalFormatting sqref="B87:B110">
    <cfRule type="cellIs" dxfId="37" priority="63" operator="between">
      <formula>44287</formula>
      <formula>44316</formula>
    </cfRule>
  </conditionalFormatting>
  <conditionalFormatting sqref="B87:B110">
    <cfRule type="cellIs" dxfId="36" priority="64" operator="between">
      <formula>44256</formula>
      <formula>44286</formula>
    </cfRule>
  </conditionalFormatting>
  <conditionalFormatting sqref="B87:B110">
    <cfRule type="cellIs" dxfId="35" priority="65" operator="between">
      <formula>44228</formula>
      <formula>44255</formula>
    </cfRule>
  </conditionalFormatting>
  <conditionalFormatting sqref="B87:B110">
    <cfRule type="cellIs" dxfId="34" priority="66" operator="between">
      <formula>44197</formula>
      <formula>44227</formula>
    </cfRule>
  </conditionalFormatting>
  <conditionalFormatting sqref="B87:B110">
    <cfRule type="cellIs" dxfId="33" priority="67" operator="between">
      <formula>44166</formula>
      <formula>44196</formula>
    </cfRule>
  </conditionalFormatting>
  <conditionalFormatting sqref="B87:B110">
    <cfRule type="cellIs" dxfId="32" priority="68" operator="between">
      <formula>44136</formula>
      <formula>44165</formula>
    </cfRule>
  </conditionalFormatting>
  <conditionalFormatting sqref="B87:B110">
    <cfRule type="cellIs" dxfId="31" priority="69" operator="between">
      <formula>44105</formula>
      <formula>44135</formula>
    </cfRule>
  </conditionalFormatting>
  <conditionalFormatting sqref="B111:B121">
    <cfRule type="cellIs" dxfId="30" priority="70" operator="between">
      <formula>44348</formula>
      <formula>44377</formula>
    </cfRule>
  </conditionalFormatting>
  <conditionalFormatting sqref="B111:B121">
    <cfRule type="cellIs" dxfId="29" priority="71" operator="between">
      <formula>44317</formula>
      <formula>44347</formula>
    </cfRule>
  </conditionalFormatting>
  <conditionalFormatting sqref="B111:B121">
    <cfRule type="cellIs" dxfId="28" priority="72" operator="between">
      <formula>44287</formula>
      <formula>44316</formula>
    </cfRule>
  </conditionalFormatting>
  <conditionalFormatting sqref="B111:B121">
    <cfRule type="cellIs" dxfId="27" priority="73" operator="between">
      <formula>44256</formula>
      <formula>44286</formula>
    </cfRule>
  </conditionalFormatting>
  <conditionalFormatting sqref="B111:B121">
    <cfRule type="cellIs" dxfId="26" priority="74" operator="between">
      <formula>44228</formula>
      <formula>44255</formula>
    </cfRule>
  </conditionalFormatting>
  <conditionalFormatting sqref="B111:B121">
    <cfRule type="cellIs" dxfId="25" priority="75" operator="between">
      <formula>44197</formula>
      <formula>44227</formula>
    </cfRule>
  </conditionalFormatting>
  <conditionalFormatting sqref="B111:B121">
    <cfRule type="cellIs" dxfId="24" priority="76" operator="between">
      <formula>44166</formula>
      <formula>44196</formula>
    </cfRule>
  </conditionalFormatting>
  <conditionalFormatting sqref="B111:B121">
    <cfRule type="cellIs" dxfId="23" priority="77" operator="between">
      <formula>44136</formula>
      <formula>44165</formula>
    </cfRule>
  </conditionalFormatting>
  <conditionalFormatting sqref="B111:B121">
    <cfRule type="cellIs" dxfId="22" priority="78" operator="between">
      <formula>44105</formula>
      <formula>44135</formula>
    </cfRule>
  </conditionalFormatting>
  <conditionalFormatting sqref="B22">
    <cfRule type="cellIs" dxfId="21" priority="79" operator="between">
      <formula>44348</formula>
      <formula>44377</formula>
    </cfRule>
  </conditionalFormatting>
  <conditionalFormatting sqref="B22">
    <cfRule type="cellIs" dxfId="20" priority="80" operator="between">
      <formula>44317</formula>
      <formula>44347</formula>
    </cfRule>
  </conditionalFormatting>
  <conditionalFormatting sqref="B22">
    <cfRule type="cellIs" dxfId="19" priority="81" operator="between">
      <formula>44287</formula>
      <formula>44316</formula>
    </cfRule>
  </conditionalFormatting>
  <conditionalFormatting sqref="B22">
    <cfRule type="cellIs" dxfId="18" priority="82" operator="between">
      <formula>44256</formula>
      <formula>44286</formula>
    </cfRule>
  </conditionalFormatting>
  <conditionalFormatting sqref="B22">
    <cfRule type="cellIs" dxfId="17" priority="83" operator="between">
      <formula>44228</formula>
      <formula>44255</formula>
    </cfRule>
  </conditionalFormatting>
  <conditionalFormatting sqref="B22">
    <cfRule type="cellIs" dxfId="16" priority="84" operator="between">
      <formula>44197</formula>
      <formula>44227</formula>
    </cfRule>
  </conditionalFormatting>
  <conditionalFormatting sqref="B22">
    <cfRule type="cellIs" dxfId="15" priority="85" operator="between">
      <formula>44166</formula>
      <formula>44196</formula>
    </cfRule>
  </conditionalFormatting>
  <conditionalFormatting sqref="B22">
    <cfRule type="cellIs" dxfId="14" priority="86" operator="between">
      <formula>44136</formula>
      <formula>44165</formula>
    </cfRule>
  </conditionalFormatting>
  <conditionalFormatting sqref="B22">
    <cfRule type="cellIs" dxfId="13" priority="87" operator="between">
      <formula>44105</formula>
      <formula>44135</formula>
    </cfRule>
  </conditionalFormatting>
  <conditionalFormatting sqref="Z22">
    <cfRule type="cellIs" dxfId="12" priority="88" operator="greaterThan">
      <formula>30</formula>
    </cfRule>
  </conditionalFormatting>
  <conditionalFormatting sqref="AF22 AL22 AR22 AX22">
    <cfRule type="cellIs" dxfId="11" priority="89" operator="greaterThan">
      <formula>30</formula>
    </cfRule>
  </conditionalFormatting>
  <conditionalFormatting sqref="BK20">
    <cfRule type="cellIs" dxfId="10" priority="90" operator="greaterThan">
      <formula>30</formula>
    </cfRule>
  </conditionalFormatting>
  <conditionalFormatting sqref="BP20 BU20 BZ20">
    <cfRule type="cellIs" dxfId="9" priority="91" operator="greaterThan">
      <formula>30</formula>
    </cfRule>
  </conditionalFormatting>
  <conditionalFormatting sqref="Z21">
    <cfRule type="cellIs" dxfId="8" priority="92" operator="greaterThan">
      <formula>30</formula>
    </cfRule>
  </conditionalFormatting>
  <conditionalFormatting sqref="AF21 AL21 AR21 AX21">
    <cfRule type="cellIs" dxfId="7" priority="93" operator="greaterThan">
      <formula>30</formula>
    </cfRule>
  </conditionalFormatting>
  <conditionalFormatting sqref="B21">
    <cfRule type="cellIs" dxfId="6" priority="94" operator="between">
      <formula>44713</formula>
      <formula>44742</formula>
    </cfRule>
  </conditionalFormatting>
  <conditionalFormatting sqref="B21">
    <cfRule type="cellIs" dxfId="5" priority="95" operator="between">
      <formula>44743</formula>
      <formula>44773</formula>
    </cfRule>
  </conditionalFormatting>
  <conditionalFormatting sqref="BD20">
    <cfRule type="cellIs" dxfId="4" priority="96" operator="greaterThan">
      <formula>30</formula>
    </cfRule>
  </conditionalFormatting>
  <conditionalFormatting sqref="Z20">
    <cfRule type="cellIs" dxfId="3" priority="97" operator="greaterThan">
      <formula>30</formula>
    </cfRule>
  </conditionalFormatting>
  <conditionalFormatting sqref="AF20 AL20 AR20 AX20">
    <cfRule type="cellIs" dxfId="2" priority="98" operator="greaterThan">
      <formula>30</formula>
    </cfRule>
  </conditionalFormatting>
  <conditionalFormatting sqref="B20">
    <cfRule type="cellIs" dxfId="1" priority="99" operator="between">
      <formula>44835</formula>
      <formula>44865</formula>
    </cfRule>
  </conditionalFormatting>
  <conditionalFormatting sqref="B20">
    <cfRule type="cellIs" dxfId="0" priority="100" operator="between">
      <formula>44866</formula>
      <formula>44895</formula>
    </cfRule>
  </conditionalFormatting>
  <printOptions horizontalCentered="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D1000"/>
  <sheetViews>
    <sheetView workbookViewId="0"/>
  </sheetViews>
  <sheetFormatPr defaultColWidth="14.44140625" defaultRowHeight="15" customHeight="1" x14ac:dyDescent="0.3"/>
  <cols>
    <col min="1" max="1" width="14.88671875" customWidth="1"/>
    <col min="2" max="2" width="8.6640625" customWidth="1"/>
    <col min="3" max="3" width="16" customWidth="1"/>
    <col min="4" max="26" width="8.6640625" customWidth="1"/>
  </cols>
  <sheetData>
    <row r="2" spans="1:4" ht="14.4" x14ac:dyDescent="0.3">
      <c r="A2" s="372" t="s">
        <v>170</v>
      </c>
      <c r="B2" s="448" t="s">
        <v>259</v>
      </c>
      <c r="C2" s="76" t="s">
        <v>260</v>
      </c>
      <c r="D2" s="415" t="s">
        <v>261</v>
      </c>
    </row>
    <row r="3" spans="1:4" ht="14.4" x14ac:dyDescent="0.3">
      <c r="A3" s="186"/>
      <c r="B3" s="186"/>
      <c r="C3" s="76" t="s">
        <v>162</v>
      </c>
      <c r="D3" s="186"/>
    </row>
    <row r="4" spans="1:4" ht="14.4" x14ac:dyDescent="0.3">
      <c r="A4" s="77" t="s">
        <v>178</v>
      </c>
      <c r="B4" s="169" t="s">
        <v>173</v>
      </c>
      <c r="C4" s="135">
        <v>0.75</v>
      </c>
      <c r="D4" s="77" t="s">
        <v>75</v>
      </c>
    </row>
    <row r="5" spans="1:4" ht="14.4" x14ac:dyDescent="0.3">
      <c r="A5" s="77" t="s">
        <v>187</v>
      </c>
      <c r="B5" s="169" t="s">
        <v>85</v>
      </c>
      <c r="C5" s="135">
        <v>1</v>
      </c>
      <c r="D5" s="77" t="s">
        <v>76</v>
      </c>
    </row>
    <row r="6" spans="1:4" ht="14.4" x14ac:dyDescent="0.3">
      <c r="A6" s="77" t="s">
        <v>182</v>
      </c>
      <c r="B6" s="135" t="s">
        <v>179</v>
      </c>
      <c r="C6" s="170">
        <v>1.25</v>
      </c>
      <c r="D6" s="77" t="s">
        <v>77</v>
      </c>
    </row>
    <row r="7" spans="1:4" ht="14.4" x14ac:dyDescent="0.3">
      <c r="A7" s="77" t="s">
        <v>192</v>
      </c>
      <c r="B7" s="135" t="s">
        <v>183</v>
      </c>
      <c r="C7" s="135">
        <v>1.5</v>
      </c>
      <c r="D7" s="77" t="s">
        <v>78</v>
      </c>
    </row>
    <row r="8" spans="1:4" ht="14.4" x14ac:dyDescent="0.3">
      <c r="A8" s="77" t="s">
        <v>194</v>
      </c>
      <c r="B8" s="135" t="s">
        <v>188</v>
      </c>
      <c r="D8" s="77" t="s">
        <v>79</v>
      </c>
    </row>
    <row r="9" spans="1:4" ht="14.4" x14ac:dyDescent="0.3">
      <c r="A9" s="77" t="s">
        <v>262</v>
      </c>
      <c r="B9" s="135" t="s">
        <v>176</v>
      </c>
      <c r="D9" s="77" t="s">
        <v>80</v>
      </c>
    </row>
    <row r="10" spans="1:4" ht="14.4" x14ac:dyDescent="0.3">
      <c r="A10" s="77" t="s">
        <v>263</v>
      </c>
      <c r="B10" s="135" t="s">
        <v>197</v>
      </c>
      <c r="D10" s="77" t="s">
        <v>81</v>
      </c>
    </row>
    <row r="11" spans="1:4" ht="14.4" x14ac:dyDescent="0.3">
      <c r="A11" s="77" t="s">
        <v>264</v>
      </c>
      <c r="B11" s="135" t="s">
        <v>265</v>
      </c>
      <c r="D11" s="77" t="s">
        <v>82</v>
      </c>
    </row>
    <row r="12" spans="1:4" ht="14.4" x14ac:dyDescent="0.3">
      <c r="A12" s="77" t="s">
        <v>266</v>
      </c>
      <c r="B12" s="98" t="s">
        <v>200</v>
      </c>
      <c r="D12" s="77" t="s">
        <v>267</v>
      </c>
    </row>
    <row r="13" spans="1:4" ht="14.4" x14ac:dyDescent="0.3">
      <c r="A13" s="77" t="s">
        <v>268</v>
      </c>
      <c r="B13" s="135" t="s">
        <v>201</v>
      </c>
    </row>
    <row r="14" spans="1:4" ht="14.4" x14ac:dyDescent="0.3">
      <c r="A14" s="77" t="s">
        <v>269</v>
      </c>
    </row>
    <row r="15" spans="1:4" ht="14.4" x14ac:dyDescent="0.3">
      <c r="A15" s="77" t="s">
        <v>270</v>
      </c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3">
    <mergeCell ref="A2:A3"/>
    <mergeCell ref="B2:B3"/>
    <mergeCell ref="D2:D3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Survey</vt:lpstr>
      <vt:lpstr>2020 Chain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Turnbough</dc:creator>
  <cp:lastModifiedBy>Will Turnbough</cp:lastModifiedBy>
  <dcterms:created xsi:type="dcterms:W3CDTF">2022-11-22T19:47:27Z</dcterms:created>
  <dcterms:modified xsi:type="dcterms:W3CDTF">2022-11-22T19:47:54Z</dcterms:modified>
</cp:coreProperties>
</file>