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AVA Temecula\"/>
    </mc:Choice>
  </mc:AlternateContent>
  <xr:revisionPtr revIDLastSave="0" documentId="8_{F49EB7F6-ACF5-4144-8A2A-A6DEA01239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<sst xmlns="http://schemas.openxmlformats.org/spreadsheetml/2006/main" count="75" uniqueCount="47">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</sst>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8" zoomScaleNormal="55" zoomScaleSheetLayoutView="5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42</v>
      </c>
      <c r="C6" s="23">
        <v>2400</v>
      </c>
      <c r="D6" s="24">
        <v>2432</v>
      </c>
      <c r="E6" s="23">
        <f t="shared" ref="E6:F7" si="0">C6-G6</f>
        <v>2050</v>
      </c>
      <c r="F6" s="24">
        <f t="shared" si="0"/>
        <v>2060</v>
      </c>
      <c r="G6" s="25">
        <v>350</v>
      </c>
      <c r="H6" s="26">
        <v>372</v>
      </c>
      <c r="I6" s="27">
        <f>G6/C6</f>
        <v>0.14583333333333334</v>
      </c>
      <c r="J6" s="28">
        <f>H6/D6</f>
        <v>0.15296052631578946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43</v>
      </c>
      <c r="C7" s="35">
        <v>2400</v>
      </c>
      <c r="D7" s="36">
        <v>2380</v>
      </c>
      <c r="E7" s="35">
        <f t="shared" si="0"/>
        <v>2050</v>
      </c>
      <c r="F7" s="36">
        <f t="shared" si="0"/>
        <v>2007</v>
      </c>
      <c r="G7" s="37">
        <v>350</v>
      </c>
      <c r="H7" s="38">
        <v>373</v>
      </c>
      <c r="I7" s="39">
        <f t="shared" ref="I7:J7" si="1">G7/C7</f>
        <v>0.14583333333333334</v>
      </c>
      <c r="J7" s="40">
        <f t="shared" si="1"/>
        <v>0.15672268907563025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1699</v>
      </c>
      <c r="L8" s="38">
        <v>1687</v>
      </c>
      <c r="M8" s="43"/>
      <c r="N8" s="44"/>
      <c r="O8" s="45"/>
      <c r="P8" s="46"/>
      <c r="Q8" s="52"/>
      <c r="R8" s="66"/>
    </row>
    <row r="9" spans="1:21" ht="20.100000000000001" customHeight="1" x14ac:dyDescent="0.2">
      <c r="A9" s="101" t="s">
        <v>46</v>
      </c>
      <c r="B9" s="102" t="s">
        <v>44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2117</v>
      </c>
      <c r="N9" s="111">
        <v>2157</v>
      </c>
      <c r="O9" s="105"/>
      <c r="P9" s="106"/>
      <c r="Q9" s="61"/>
      <c r="R9" s="66"/>
    </row>
    <row r="10" spans="1:21" ht="20.100000000000001" customHeight="1" x14ac:dyDescent="0.2">
      <c r="A10" s="73" t="s">
        <v>17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120</v>
      </c>
      <c r="P10" s="51">
        <v>122</v>
      </c>
      <c r="Q10" s="61"/>
      <c r="R10" s="66"/>
    </row>
    <row r="11" spans="1:21" ht="20.100000000000001" customHeight="1" thickBot="1" x14ac:dyDescent="0.25">
      <c r="A11" s="73" t="s">
        <v>18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120</v>
      </c>
      <c r="P11" s="51">
        <v>127</v>
      </c>
      <c r="Q11" s="61"/>
      <c r="R11" s="66"/>
    </row>
    <row r="12" spans="1:21" ht="20.100000000000001" customHeight="1" thickBot="1" x14ac:dyDescent="0.25">
      <c r="A12" s="113" t="s">
        <v>19</v>
      </c>
      <c r="B12" s="114"/>
      <c r="C12" s="74">
        <f t="shared" ref="C12:H12" si="2">SUM(C6:C11)</f>
        <v>4800</v>
      </c>
      <c r="D12" s="75">
        <f t="shared" si="2"/>
        <v>4812</v>
      </c>
      <c r="E12" s="74">
        <f t="shared" si="2"/>
        <v>4100</v>
      </c>
      <c r="F12" s="75">
        <f t="shared" si="2"/>
        <v>4067</v>
      </c>
      <c r="G12" s="76">
        <f t="shared" si="2"/>
        <v>700</v>
      </c>
      <c r="H12" s="77">
        <f t="shared" si="2"/>
        <v>745</v>
      </c>
      <c r="I12" s="78"/>
      <c r="J12" s="79"/>
      <c r="K12" s="76">
        <f t="shared" ref="K12:P12" si="3">SUM(K6:K11)</f>
        <v>1699</v>
      </c>
      <c r="L12" s="77">
        <f t="shared" si="3"/>
        <v>1687</v>
      </c>
      <c r="M12" s="112">
        <f t="shared" si="3"/>
        <v>2117</v>
      </c>
      <c r="N12" s="80">
        <f t="shared" si="3"/>
        <v>2157</v>
      </c>
      <c r="O12" s="81">
        <f t="shared" si="3"/>
        <v>240</v>
      </c>
      <c r="P12" s="82">
        <f t="shared" si="3"/>
        <v>249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20</v>
      </c>
      <c r="B14" s="83"/>
      <c r="C14" s="83"/>
      <c r="D14" s="83"/>
      <c r="F14" s="206" t="s">
        <v>21</v>
      </c>
      <c r="G14" s="207"/>
      <c r="H14" s="180" t="s">
        <v>22</v>
      </c>
      <c r="I14" s="181"/>
      <c r="J14" s="182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8" t="s">
        <v>19</v>
      </c>
      <c r="B15" s="199"/>
      <c r="C15" s="86" t="s">
        <v>11</v>
      </c>
      <c r="D15" s="87" t="s">
        <v>12</v>
      </c>
      <c r="F15" s="208"/>
      <c r="G15" s="209"/>
      <c r="H15" s="183"/>
      <c r="I15" s="184"/>
      <c r="J15" s="185"/>
      <c r="L15" s="177" t="s">
        <v>24</v>
      </c>
      <c r="M15" s="177"/>
      <c r="N15" s="177"/>
      <c r="O15" s="177"/>
      <c r="P15" s="98">
        <f>IF(R14=TRUE, 1, 0)</f>
        <v>1</v>
      </c>
    </row>
    <row r="16" spans="1:21" ht="18.75" customHeight="1" x14ac:dyDescent="0.2">
      <c r="A16" s="200" t="s">
        <v>25</v>
      </c>
      <c r="B16" s="201"/>
      <c r="C16" s="88">
        <f>G12+K12</f>
        <v>2399</v>
      </c>
      <c r="D16" s="89">
        <f>H12+L12</f>
        <v>2432</v>
      </c>
      <c r="F16" s="129" t="s">
        <v>26</v>
      </c>
      <c r="G16" s="130"/>
      <c r="H16" s="189">
        <v>2.5000000000000001E-3</v>
      </c>
      <c r="I16" s="190"/>
      <c r="J16" s="191"/>
      <c r="L16" s="178"/>
      <c r="M16" s="178"/>
      <c r="N16" s="178"/>
      <c r="O16" s="178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2" t="s">
        <v>27</v>
      </c>
      <c r="B17" s="203"/>
      <c r="C17" s="92">
        <f>M12+O12</f>
        <v>2357</v>
      </c>
      <c r="D17" s="93">
        <f>N12+P12</f>
        <v>2406</v>
      </c>
      <c r="F17" s="131" t="s">
        <v>28</v>
      </c>
      <c r="G17" s="132"/>
      <c r="H17" s="192">
        <v>1.1999999999999999E-3</v>
      </c>
      <c r="I17" s="193"/>
      <c r="J17" s="194"/>
      <c r="L17" s="179" t="s">
        <v>29</v>
      </c>
      <c r="M17" s="179"/>
      <c r="N17" s="179"/>
      <c r="O17" s="179"/>
      <c r="P17" s="99">
        <f>IF(R16=TRUE, 1, 0)</f>
        <v>1</v>
      </c>
    </row>
    <row r="18" spans="1:18" ht="18.75" customHeight="1" thickBot="1" x14ac:dyDescent="0.3">
      <c r="A18" s="204" t="s">
        <v>30</v>
      </c>
      <c r="B18" s="205"/>
      <c r="C18" s="90">
        <f>C16-C17</f>
        <v>42</v>
      </c>
      <c r="D18" s="91">
        <f>D16-D17</f>
        <v>26</v>
      </c>
      <c r="F18" s="210" t="s">
        <v>31</v>
      </c>
      <c r="G18" s="211"/>
      <c r="H18" s="195"/>
      <c r="I18" s="196"/>
      <c r="J18" s="197"/>
      <c r="L18" s="178"/>
      <c r="M18" s="178"/>
      <c r="N18" s="178"/>
      <c r="O18" s="178"/>
      <c r="P18" s="100"/>
      <c r="R18" s="1" t="b">
        <f>AND(H19&gt;=-0.02, H19&lt;=0.02)</f>
        <v>1</v>
      </c>
    </row>
    <row r="19" spans="1:18" ht="16.5" customHeight="1" thickBot="1" x14ac:dyDescent="0.25">
      <c r="F19" s="145" t="s">
        <v>32</v>
      </c>
      <c r="G19" s="146"/>
      <c r="H19" s="186">
        <f>AVERAGE(H16:J18)</f>
        <v>1.8500000000000001E-3</v>
      </c>
      <c r="I19" s="187"/>
      <c r="J19" s="188"/>
      <c r="L19" s="175" t="s">
        <v>33</v>
      </c>
      <c r="M19" s="175"/>
      <c r="N19" s="175"/>
      <c r="O19" s="175"/>
      <c r="P19" s="94">
        <f>IF(R18=TRUE, 1, 0)</f>
        <v>1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5"/>
      <c r="M20" s="175"/>
      <c r="N20" s="175"/>
      <c r="O20" s="17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2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2" t="s">
        <v>35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9</v>
      </c>
      <c r="B29" s="168" t="s">
        <v>36</v>
      </c>
      <c r="C29" s="169"/>
      <c r="D29" s="123" t="s">
        <v>37</v>
      </c>
      <c r="E29" s="125"/>
      <c r="F29" s="125"/>
      <c r="G29" s="124"/>
      <c r="H29" s="123" t="s">
        <v>38</v>
      </c>
      <c r="I29" s="124"/>
      <c r="J29" s="125" t="s">
        <v>39</v>
      </c>
      <c r="K29" s="125"/>
      <c r="L29" s="126" t="s">
        <v>6</v>
      </c>
      <c r="M29" s="126"/>
      <c r="N29" s="119" t="s">
        <v>7</v>
      </c>
      <c r="O29" s="120"/>
      <c r="P29" s="58" t="s">
        <v>40</v>
      </c>
    </row>
    <row r="30" spans="1:18" ht="18.75" customHeight="1" thickBot="1" x14ac:dyDescent="0.25">
      <c r="A30" s="59" t="s">
        <v>41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7">
        <f t="shared" ref="P30:P38" si="4">L30-N30</f>
        <v>0</v>
      </c>
    </row>
    <row r="31" spans="1:18" ht="18.75" customHeight="1" thickBot="1" x14ac:dyDescent="0.25">
      <c r="A31" s="60" t="s">
        <v>41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7">
        <f t="shared" si="4"/>
        <v>0</v>
      </c>
    </row>
    <row r="32" spans="1:18" ht="19.149999999999999" customHeight="1" thickBot="1" x14ac:dyDescent="0.25">
      <c r="A32" s="60" t="s">
        <v>41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7">
        <f t="shared" si="4"/>
        <v>0</v>
      </c>
    </row>
    <row r="33" spans="1:16" ht="19.5" customHeight="1" thickBot="1" x14ac:dyDescent="0.25">
      <c r="A33" s="59" t="s">
        <v>41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7">
        <f t="shared" si="4"/>
        <v>0</v>
      </c>
    </row>
    <row r="34" spans="1:16" ht="19.5" customHeight="1" thickBot="1" x14ac:dyDescent="0.25">
      <c r="A34" s="60" t="s">
        <v>41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7">
        <f t="shared" si="4"/>
        <v>0</v>
      </c>
    </row>
    <row r="35" spans="1:16" ht="19.5" customHeight="1" thickBot="1" x14ac:dyDescent="0.25">
      <c r="A35" s="60" t="s">
        <v>41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7">
        <f t="shared" si="4"/>
        <v>0</v>
      </c>
    </row>
    <row r="36" spans="1:16" ht="19.5" customHeight="1" thickBot="1" x14ac:dyDescent="0.25">
      <c r="A36" s="59" t="s">
        <v>41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7">
        <f t="shared" si="4"/>
        <v>0</v>
      </c>
    </row>
    <row r="37" spans="1:16" ht="19.5" customHeight="1" thickBot="1" x14ac:dyDescent="0.25">
      <c r="A37" s="60" t="s">
        <v>41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7">
        <f t="shared" si="4"/>
        <v>0</v>
      </c>
    </row>
    <row r="38" spans="1:16" ht="18.75" customHeight="1" x14ac:dyDescent="0.2">
      <c r="A38" s="60" t="s">
        <v>41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7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2025-03-19T18:51:15Z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