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waleo_nationaltab_com/Documents/"/>
    </mc:Choice>
  </mc:AlternateContent>
  <xr:revisionPtr revIDLastSave="0" documentId="8_{A24C9BE6-56C0-4E0B-8D63-3C3EFBEF33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" i="7" l="1"/>
  <c r="R20" i="7"/>
  <c r="R21" i="7" s="1"/>
  <c r="R19" i="7"/>
  <c r="F14" i="7"/>
  <c r="F13" i="7"/>
  <c r="H13" i="7"/>
  <c r="H14" i="7"/>
  <c r="W12" i="7"/>
  <c r="W13" i="7"/>
  <c r="W14" i="7"/>
  <c r="W11" i="7"/>
  <c r="V12" i="7"/>
  <c r="V13" i="7"/>
  <c r="V14" i="7"/>
  <c r="V11" i="7"/>
  <c r="M21" i="7"/>
  <c r="I15" i="7"/>
  <c r="G15" i="7"/>
  <c r="X14" i="7"/>
  <c r="X13" i="7"/>
  <c r="X12" i="7"/>
  <c r="X11" i="7"/>
  <c r="I20" i="7"/>
  <c r="H20" i="7"/>
  <c r="G20" i="7"/>
  <c r="F20" i="7"/>
  <c r="I19" i="7"/>
  <c r="H19" i="7"/>
  <c r="G19" i="7"/>
  <c r="F19" i="7"/>
  <c r="Q20" i="7"/>
  <c r="Q21" i="7"/>
  <c r="I21" i="7"/>
  <c r="F21" i="7"/>
  <c r="G21" i="7"/>
  <c r="H21" i="7"/>
</calcChain>
</file>

<file path=xl/sharedStrings.xml><?xml version="1.0" encoding="utf-8"?>
<sst xmlns="http://schemas.openxmlformats.org/spreadsheetml/2006/main" count="111" uniqueCount="88">
  <si>
    <t>STORE #:</t>
  </si>
  <si>
    <t xml:space="preserve">    </t>
  </si>
  <si>
    <t>Choose Yes or No:</t>
  </si>
  <si>
    <t>SELECT FROM DROP DOWN LIST</t>
  </si>
  <si>
    <t>CITY, STATE:</t>
  </si>
  <si>
    <t>EAST LIVERPOOL, OH</t>
  </si>
  <si>
    <t>Yes</t>
  </si>
  <si>
    <t>2 END PANEL - 171" HOOD LENGTH</t>
  </si>
  <si>
    <t>HOOD TYPE:</t>
  </si>
  <si>
    <t>1 END PANEL (PLANCHA) - 171" HOOD LENGTH</t>
  </si>
  <si>
    <t>No</t>
  </si>
  <si>
    <t>2 END PANEL - 156" HOOD LENGTH</t>
  </si>
  <si>
    <t>DATE:</t>
  </si>
  <si>
    <t>1 END PANEL (PLANHCA) - 156" HOOD LENGTH</t>
  </si>
  <si>
    <t>TECH NAME:</t>
  </si>
  <si>
    <t>JORDAN BEST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</si>
  <si>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</si>
  <si>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</si>
  <si>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</si>
  <si>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</si>
  <si>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</si>
  <si>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</si>
  <si>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</si>
  <si>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</si>
  <si>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</si>
  <si>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</si>
  <si>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</si>
  <si>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</si>
  <si>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</si>
  <si>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</si>
  <si>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</si>
  <si>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</si>
  <si>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</si>
  <si>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</si>
  <si>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</si>
  <si>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</si>
  <si>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</si>
  <si>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</si>
  <si>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</si>
  <si>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</si>
  <si>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</si>
  <si>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</si>
  <si>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CARRIER</t>
  </si>
  <si>
    <t>48HCDD11A2M5A6F4J0</t>
  </si>
  <si>
    <t>4422P67451</t>
  </si>
  <si>
    <t>RTU-1</t>
  </si>
  <si>
    <t>KITCHEN</t>
  </si>
  <si>
    <t>NL</t>
  </si>
  <si>
    <t>4422P67370</t>
  </si>
  <si>
    <t>RTU-2</t>
  </si>
  <si>
    <t>DINING</t>
  </si>
  <si>
    <t>CAPTIVE AIRE</t>
  </si>
  <si>
    <t>A1-D.250-15D</t>
  </si>
  <si>
    <t>MUA-1</t>
  </si>
  <si>
    <t>HOOD 1</t>
  </si>
  <si>
    <t>DU240HFA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</si>
  <si>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</si>
  <si>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</si>
  <si>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</si>
  <si>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</si>
  <si>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</si>
  <si>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</si>
  <si>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</si>
  <si>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</si>
  <si>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</si>
  <si>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</si>
  <si>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</si>
  <si>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</si>
  <si>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</si>
  <si>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</si>
  <si>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</si>
  <si>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</si>
  <si>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</si>
  <si>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</si>
  <si>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Select from drop down list</t>
  </si>
  <si>
    <t xml:space="preserve">EF-1 was initially spinning the wrong direction, reversed rotation and it fell within design with no adjustments needed. </t>
  </si>
  <si>
    <t>None</t>
  </si>
  <si>
    <t>EF / Hood Filters / Exhaust filters are dirty causing airflow to be low initially. Airflow could not be reduced. Recommend deep cleaning or replacement.</t>
  </si>
  <si>
    <t>MUA / Intake Filter / The intake air filter is dirty and had to temporarily be removed for testing. Recommend cleaning.</t>
  </si>
  <si>
    <t>MUA / Not running / MUA is not running. Recommend servicing.</t>
  </si>
  <si>
    <t>MUA / PSP / MUA is low and the PSP appears to be clogged. Unable to decrease MUA. Recommend cleaning.</t>
  </si>
  <si>
    <t>RTU / Belt / Belt is broken and OA could not be tested.</t>
  </si>
  <si>
    <t xml:space="preserve">RTU / Belt / Belt is loose and could not be tightened. </t>
  </si>
  <si>
    <t>RTU / Filters / RTU filters are dirty. Temporarily removed for testing. Recommend replacement.</t>
  </si>
  <si>
    <t>RTU / Not running / RTU is not running and could not be overriden on. Recommend servicing</t>
  </si>
  <si>
    <t>RTU / OA Damper / Outside air damper is not functional and OA could not be set.</t>
  </si>
  <si>
    <t>RTU / OA Filters / The outside air filters are dirty and had to be temporarily removed for testing. Recommend cleaning.</t>
  </si>
  <si>
    <t>RTU / Rotation / Fan rotation is backwards. Unable to set OA. Recommend servicing.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</si>
</sst>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3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9" fontId="1" fillId="6" borderId="39" xfId="4" applyFont="1" applyFill="1" applyBorder="1"/>
    <xf numFmtId="0" fontId="0" fillId="5" borderId="36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6" borderId="50" xfId="0" applyFont="1" applyFill="1" applyBorder="1"/>
    <xf numFmtId="0" fontId="1" fillId="2" borderId="57" xfId="0" applyFont="1" applyFill="1" applyBorder="1"/>
    <xf numFmtId="0" fontId="1" fillId="2" borderId="53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6" borderId="39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1" fillId="0" borderId="23" xfId="0" applyFont="1" applyBorder="1" applyAlignment="1">
      <alignment horizontal="center" vertical="center"/>
    </xf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/>
    <xf numFmtId="0" fontId="0" fillId="0" borderId="2" xfId="0" applyBorder="1" applyAlignment="1"/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zoomScale="90" zoomScaleNormal="90" zoomScaleSheetLayoutView="80" workbookViewId="0">
      <selection activeCell="A26" sqref="A26"/>
    </sheetView>
  </sheetViews>
  <sheetFormatPr defaultColWidth="9.28515625" defaultRowHeight="13.15"/>
  <cols>
    <col min="1" max="1" width="16.5703125" style="1" customWidth="1"/>
    <col min="2" max="2" width="25.42578125" style="1" customWidth="1"/>
    <col min="3" max="3" width="19.28515625" style="1" customWidth="1"/>
    <col min="4" max="4" width="10.5703125" style="1" customWidth="1"/>
    <col min="5" max="5" width="11.28515625" style="1" customWidth="1"/>
    <col min="6" max="6" width="12.28515625" style="1" customWidth="1"/>
    <col min="7" max="7" width="11" style="1" customWidth="1"/>
    <col min="8" max="8" width="12.28515625" style="1" customWidth="1"/>
    <col min="9" max="9" width="12.5703125" style="1" customWidth="1"/>
    <col min="10" max="10" width="13.140625" style="1" customWidth="1"/>
    <col min="11" max="12" width="9.28515625" style="1" customWidth="1"/>
    <col min="13" max="14" width="8.28515625" style="1" customWidth="1"/>
    <col min="15" max="18" width="9.28515625" style="1" customWidth="1"/>
    <col min="19" max="19" width="8" style="1" customWidth="1"/>
    <col min="20" max="20" width="7.7109375" style="1" customWidth="1"/>
    <col min="21" max="21" width="7" style="1" customWidth="1"/>
    <col min="22" max="25" width="9.28515625" style="1"/>
    <col min="26" max="26" width="10.28515625" style="1" bestFit="1" customWidth="1"/>
    <col min="27" max="28" width="9.28515625" style="1"/>
    <col min="29" max="29" width="9.28515625" style="1" hidden="1" customWidth="1"/>
    <col min="30" max="35" width="0" style="1" hidden="1" customWidth="1"/>
    <col min="36" max="16384" width="9.28515625" style="1"/>
  </cols>
  <sheetData>
    <row r="1" spans="1:33" ht="99" customHeight="1"/>
    <row r="2" spans="1:33" ht="25.9" customHeight="1">
      <c r="A2" s="106" t="s">
        <v>0</v>
      </c>
      <c r="B2" s="153">
        <v>4538</v>
      </c>
      <c r="C2" s="153"/>
      <c r="V2" s="1" t="s">
        <v>1</v>
      </c>
      <c r="AC2" s="1" t="s">
        <v>2</v>
      </c>
      <c r="AG2" s="1" t="s">
        <v>3</v>
      </c>
    </row>
    <row r="3" spans="1:33" ht="25.9" customHeight="1">
      <c r="A3" s="106" t="s">
        <v>4</v>
      </c>
      <c r="B3" s="152" t="s">
        <v>5</v>
      </c>
      <c r="C3" s="152"/>
      <c r="AC3" s="1" t="s">
        <v>6</v>
      </c>
      <c r="AG3" s="105" t="s">
        <v>7</v>
      </c>
    </row>
    <row r="4" spans="1:33" ht="25.9" customHeight="1">
      <c r="A4" s="106" t="s">
        <v>8</v>
      </c>
      <c r="B4" s="158" t="s">
        <v>9</v>
      </c>
      <c r="C4" s="158"/>
      <c r="AC4" s="1" t="s">
        <v>10</v>
      </c>
      <c r="AG4" s="105" t="s">
        <v>11</v>
      </c>
    </row>
    <row r="5" spans="1:33" ht="21.6" customHeight="1">
      <c r="A5" s="107" t="s">
        <v>12</v>
      </c>
      <c r="B5" s="151">
        <v>45047</v>
      </c>
      <c r="C5" s="151"/>
      <c r="AG5" s="105" t="s">
        <v>13</v>
      </c>
    </row>
    <row r="6" spans="1:33" ht="21.75" customHeight="1">
      <c r="A6" s="107" t="s">
        <v>14</v>
      </c>
      <c r="B6" s="152" t="s">
        <v>15</v>
      </c>
      <c r="C6" s="152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69"/>
      <c r="S6" s="169"/>
      <c r="AG6" s="105" t="s">
        <v>9</v>
      </c>
    </row>
    <row r="7" spans="1:33" ht="21.75" customHeight="1"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/>
      <c r="S7"/>
      <c r="AG7" s="105" t="s">
        <v>16</v>
      </c>
    </row>
    <row r="8" spans="1:33" ht="9.75" customHeight="1" thickBot="1">
      <c r="D8" s="12"/>
      <c r="AG8" s="105" t="s">
        <v>17</v>
      </c>
    </row>
    <row r="9" spans="1:33" ht="20.100000000000001" customHeight="1" thickBot="1">
      <c r="A9" s="122" t="s">
        <v>18</v>
      </c>
      <c r="B9" s="123"/>
      <c r="C9" s="124"/>
      <c r="D9" s="161" t="s">
        <v>19</v>
      </c>
      <c r="E9" s="159" t="s">
        <v>20</v>
      </c>
      <c r="F9" s="125" t="s">
        <v>21</v>
      </c>
      <c r="G9" s="126"/>
      <c r="H9" s="127" t="s">
        <v>22</v>
      </c>
      <c r="I9" s="127"/>
      <c r="J9" s="132" t="s">
        <v>23</v>
      </c>
      <c r="K9" s="130" t="s">
        <v>24</v>
      </c>
      <c r="L9" s="131"/>
      <c r="M9" s="130" t="s">
        <v>25</v>
      </c>
      <c r="N9" s="131"/>
      <c r="O9" s="128" t="s">
        <v>26</v>
      </c>
      <c r="P9" s="129"/>
      <c r="Q9" s="129"/>
      <c r="R9" s="129"/>
      <c r="S9" s="129"/>
      <c r="T9" s="129"/>
      <c r="U9" s="129"/>
      <c r="V9" s="129"/>
      <c r="W9" s="129"/>
      <c r="X9" s="170"/>
    </row>
    <row r="10" spans="1:33" ht="28.15" customHeight="1">
      <c r="A10" s="89" t="s">
        <v>27</v>
      </c>
      <c r="B10" s="90" t="s">
        <v>28</v>
      </c>
      <c r="C10" s="91" t="s">
        <v>29</v>
      </c>
      <c r="D10" s="162"/>
      <c r="E10" s="160"/>
      <c r="F10" s="26" t="s">
        <v>30</v>
      </c>
      <c r="G10" s="64" t="s">
        <v>21</v>
      </c>
      <c r="H10" s="65" t="s">
        <v>31</v>
      </c>
      <c r="I10" s="66" t="s">
        <v>22</v>
      </c>
      <c r="J10" s="133"/>
      <c r="K10" s="67" t="s">
        <v>21</v>
      </c>
      <c r="L10" s="68" t="s">
        <v>22</v>
      </c>
      <c r="M10" s="67" t="s">
        <v>21</v>
      </c>
      <c r="N10" s="96" t="s">
        <v>22</v>
      </c>
      <c r="O10" s="35" t="s">
        <v>32</v>
      </c>
      <c r="P10" s="84" t="s">
        <v>33</v>
      </c>
      <c r="Q10" s="85" t="s">
        <v>34</v>
      </c>
      <c r="R10" s="86" t="s">
        <v>35</v>
      </c>
      <c r="S10" s="86" t="s">
        <v>36</v>
      </c>
      <c r="T10" s="86" t="s">
        <v>37</v>
      </c>
      <c r="U10" s="86" t="s">
        <v>38</v>
      </c>
      <c r="V10" s="86" t="s">
        <v>39</v>
      </c>
      <c r="W10" s="87" t="s">
        <v>40</v>
      </c>
      <c r="X10" s="88" t="s">
        <v>41</v>
      </c>
      <c r="Y10" s="33"/>
    </row>
    <row r="11" spans="1:33" ht="20.100000000000001" customHeight="1">
      <c r="A11" s="30" t="s">
        <v>42</v>
      </c>
      <c r="B11" s="29" t="s">
        <v>43</v>
      </c>
      <c r="C11" s="111" t="s">
        <v>44</v>
      </c>
      <c r="D11" s="72" t="s">
        <v>45</v>
      </c>
      <c r="E11" s="69" t="s">
        <v>46</v>
      </c>
      <c r="F11" s="60">
        <v>500</v>
      </c>
      <c r="G11" s="61">
        <v>531</v>
      </c>
      <c r="H11" s="62">
        <v>0</v>
      </c>
      <c r="I11" s="63">
        <v>0</v>
      </c>
      <c r="J11" s="103"/>
      <c r="K11" s="54">
        <v>1720</v>
      </c>
      <c r="L11" s="55">
        <v>17209</v>
      </c>
      <c r="M11" s="54">
        <v>1029</v>
      </c>
      <c r="N11" s="56">
        <v>1029</v>
      </c>
      <c r="O11" s="36" t="s">
        <v>47</v>
      </c>
      <c r="P11" s="37">
        <v>212.7</v>
      </c>
      <c r="Q11" s="38">
        <v>212.7</v>
      </c>
      <c r="R11" s="39">
        <v>3</v>
      </c>
      <c r="S11" s="39">
        <v>9.1999999999999993</v>
      </c>
      <c r="T11" s="39">
        <v>7.26</v>
      </c>
      <c r="U11" s="39">
        <v>7.26</v>
      </c>
      <c r="V11" s="34">
        <f>IFERROR((P11*T11*0.8*0.9*1.732)/746,0)</f>
        <v>2.5813427105630029</v>
      </c>
      <c r="W11" s="34">
        <f>IFERROR((Q11*U11*0.8*0.9*1.732)/746,0)</f>
        <v>2.5813427105630029</v>
      </c>
      <c r="X11" s="92">
        <f>IFERROR((W11-V11)/V11,0)</f>
        <v>0</v>
      </c>
    </row>
    <row r="12" spans="1:33" ht="20.100000000000001" customHeight="1">
      <c r="A12" s="30" t="s">
        <v>42</v>
      </c>
      <c r="B12" s="29" t="s">
        <v>43</v>
      </c>
      <c r="C12" s="111" t="s">
        <v>48</v>
      </c>
      <c r="D12" s="73" t="s">
        <v>49</v>
      </c>
      <c r="E12" s="9" t="s">
        <v>50</v>
      </c>
      <c r="F12" s="26">
        <v>1000</v>
      </c>
      <c r="G12" s="52">
        <v>1570</v>
      </c>
      <c r="H12" s="50">
        <v>1000</v>
      </c>
      <c r="I12" s="28">
        <v>1093</v>
      </c>
      <c r="J12" s="104"/>
      <c r="K12" s="57">
        <v>1763</v>
      </c>
      <c r="L12" s="58">
        <v>1763</v>
      </c>
      <c r="M12" s="57">
        <v>891</v>
      </c>
      <c r="N12" s="59">
        <v>891</v>
      </c>
      <c r="O12" s="36" t="s">
        <v>47</v>
      </c>
      <c r="P12" s="48">
        <v>211.9</v>
      </c>
      <c r="Q12" s="38">
        <v>211.9</v>
      </c>
      <c r="R12" s="39">
        <v>3</v>
      </c>
      <c r="S12" s="39">
        <v>9.1999999999999993</v>
      </c>
      <c r="T12" s="39">
        <v>5.78</v>
      </c>
      <c r="U12" s="39">
        <v>5.78</v>
      </c>
      <c r="V12" s="34">
        <f t="shared" ref="V12:V14" si="0">IFERROR((P12*T12*0.8*0.9*1.732)/746,0)</f>
        <v>2.0473889346916891</v>
      </c>
      <c r="W12" s="34">
        <f t="shared" ref="W12:W14" si="1">IFERROR((Q12*U12*0.8*0.9*1.732)/746,0)</f>
        <v>2.0473889346916891</v>
      </c>
      <c r="X12" s="92">
        <f t="shared" ref="X12:X14" si="2">IFERROR((W12-V12)/V12,0)</f>
        <v>0</v>
      </c>
    </row>
    <row r="13" spans="1:33" ht="20.100000000000001" customHeight="1">
      <c r="A13" s="30" t="s">
        <v>51</v>
      </c>
      <c r="B13" s="29" t="s">
        <v>52</v>
      </c>
      <c r="C13" s="111">
        <v>5514679</v>
      </c>
      <c r="D13" s="73" t="s">
        <v>53</v>
      </c>
      <c r="E13" s="9" t="s">
        <v>54</v>
      </c>
      <c r="F13" s="26">
        <f>IF(B4="2 END PANEL - 171"" HOOD LENGTH", 1950,
 IF(B4="2 END PANEL - 156"" HOOD LENGTH", 1775,
 IF(B4="1 END PANEL (PLANHCA) - 156"" HOOD LENGTH", 1775,
 IF(B4="1 END PANEL (PLANCHA) - 171"" HOOD LENGTH", 1950,
 IF(B4="1 END PANEL (FRYER) - 156"" HOOD LENGTH", 1775,
 IF(B4="1 END PANEL (FRYER) - 171"" HOOD LENGTH", 1950, ""))))))</f>
        <v>1950</v>
      </c>
      <c r="G13" s="52">
        <v>2066</v>
      </c>
      <c r="H13" s="50">
        <f>IF(B4="2 END PANEL - 171"" HOOD LENGTH", 1700,
 IF(B4="2 END PANEL - 156"" HOOD LENGTH", 1500,
 IF(B4="1 END PANEL (PLANHCA) - 156"" HOOD LENGTH", 1500,
 IF(B4="1 END PANEL (PLANCHA) - 171"" HOOD LENGTH", 1700,
 IF(B4="1 END PANEL (FRYER) - 156"" HOOD LENGTH", 1500,
 IF(B4="1 END PANEL (FRYER) - 171"" HOOD LENGTH", 1700, ""))))))</f>
        <v>1700</v>
      </c>
      <c r="I13" s="28">
        <v>1631</v>
      </c>
      <c r="J13" s="98" t="s">
        <v>10</v>
      </c>
      <c r="K13" s="57">
        <v>2030</v>
      </c>
      <c r="L13" s="58">
        <v>1537</v>
      </c>
      <c r="M13" s="57">
        <v>2030</v>
      </c>
      <c r="N13" s="59">
        <v>1537</v>
      </c>
      <c r="O13" s="36">
        <v>2</v>
      </c>
      <c r="P13" s="37">
        <v>212.7</v>
      </c>
      <c r="Q13" s="38">
        <v>212.9</v>
      </c>
      <c r="R13" s="39">
        <v>3</v>
      </c>
      <c r="S13" s="39">
        <v>5.38</v>
      </c>
      <c r="T13" s="39">
        <v>4.9000000000000004</v>
      </c>
      <c r="U13" s="39">
        <v>3.8</v>
      </c>
      <c r="V13" s="34">
        <f t="shared" si="0"/>
        <v>1.7422285512064348</v>
      </c>
      <c r="W13" s="34">
        <f t="shared" si="1"/>
        <v>1.3523864621983916</v>
      </c>
      <c r="X13" s="92">
        <f t="shared" si="2"/>
        <v>-0.22376059027278059</v>
      </c>
    </row>
    <row r="14" spans="1:33" ht="20.100000000000001" customHeight="1" thickBot="1">
      <c r="A14" s="31" t="s">
        <v>51</v>
      </c>
      <c r="B14" s="32" t="s">
        <v>55</v>
      </c>
      <c r="C14" s="111">
        <v>5514679</v>
      </c>
      <c r="D14" s="73" t="s">
        <v>56</v>
      </c>
      <c r="E14" s="9" t="s">
        <v>54</v>
      </c>
      <c r="F14" s="26">
        <f>IF(B4="2 END PANEL - 171"" HOOD LENGTH", 3200,
 IF(B4="2 END PANEL - 156"" HOOD LENGTH", 2925,
 IF(B4="1 END PANEL (PLANHCA) - 156"" HOOD LENGTH", 2925,
 IF(B4="1 END PANEL (PLANCHA) - 171"" HOOD LENGTH", 3200,
 IF(B4="1 END PANEL (FRYER) - 156"" HOOD LENGTH", 2925,
 IF(B4="1 END PANEL (FRYER) - 171"" HOOD LENGTH", 3200, ""))))))</f>
        <v>3200</v>
      </c>
      <c r="G14" s="52">
        <v>1377</v>
      </c>
      <c r="H14" s="50">
        <f>IF(B4="2 END PANEL - 171"" HOOD LENGTH", 2450,
 IF(B4="2 END PANEL - 156"" HOOD LENGTH", 2200,
 IF(B4="1 END PANEL (PLANHCA) - 156"" HOOD LENGTH", 2200,
 IF(B4="1 END PANEL (PLANCHA) - 171"" HOOD LENGTH", 2450,
 IF(B4="1 END PANEL (FRYER) - 156"" HOOD LENGTH", 2200,
 IF(B4="1 END PANEL (FRYER) - 171"" HOOD LENGTH", 2450, ""))))))</f>
        <v>2450</v>
      </c>
      <c r="I14" s="28">
        <v>2673</v>
      </c>
      <c r="J14" s="98" t="s">
        <v>10</v>
      </c>
      <c r="K14" s="57">
        <v>1102</v>
      </c>
      <c r="L14" s="58">
        <v>1102</v>
      </c>
      <c r="M14" s="57">
        <v>1102</v>
      </c>
      <c r="N14" s="59">
        <v>1102</v>
      </c>
      <c r="O14" s="36">
        <v>3</v>
      </c>
      <c r="P14" s="48">
        <v>213.2</v>
      </c>
      <c r="Q14" s="38">
        <v>212.9</v>
      </c>
      <c r="R14" s="39">
        <v>3</v>
      </c>
      <c r="S14" s="39">
        <v>9.1999999999999993</v>
      </c>
      <c r="T14" s="39">
        <v>8.4</v>
      </c>
      <c r="U14" s="39">
        <v>5.8</v>
      </c>
      <c r="V14" s="34">
        <f t="shared" si="0"/>
        <v>2.9936983849865957</v>
      </c>
      <c r="W14" s="34">
        <f t="shared" si="1"/>
        <v>2.0641688107238605</v>
      </c>
      <c r="X14" s="92">
        <f t="shared" si="2"/>
        <v>-0.31049539891003319</v>
      </c>
    </row>
    <row r="15" spans="1:33" ht="20.100000000000001" customHeight="1" thickBot="1">
      <c r="A15" s="80"/>
      <c r="B15" s="81" t="s">
        <v>57</v>
      </c>
      <c r="C15" s="82" t="s">
        <v>6</v>
      </c>
      <c r="D15" s="74" t="s">
        <v>58</v>
      </c>
      <c r="E15" s="10" t="s">
        <v>59</v>
      </c>
      <c r="F15" s="27">
        <v>150</v>
      </c>
      <c r="G15" s="53">
        <f>IF(C15="Yes",150,0)</f>
        <v>150</v>
      </c>
      <c r="H15" s="51">
        <v>150</v>
      </c>
      <c r="I15" s="97">
        <f>IF(C15="Yes",150,0)</f>
        <v>150</v>
      </c>
      <c r="J15" s="102"/>
      <c r="K15" s="41"/>
      <c r="L15" s="42"/>
      <c r="M15" s="41"/>
      <c r="N15" s="43"/>
      <c r="O15" s="41"/>
      <c r="P15" s="49"/>
      <c r="Q15" s="44"/>
      <c r="R15" s="45"/>
      <c r="S15" s="45"/>
      <c r="T15" s="45"/>
      <c r="U15" s="45"/>
      <c r="V15" s="45"/>
      <c r="W15" s="46"/>
      <c r="X15" s="47"/>
    </row>
    <row r="16" spans="1:33" ht="20.100000000000001" customHeight="1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>
      <c r="D17" s="13" t="s">
        <v>60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>
      <c r="D18" s="143"/>
      <c r="E18" s="144"/>
      <c r="F18" s="22" t="s">
        <v>30</v>
      </c>
      <c r="G18" s="18" t="s">
        <v>21</v>
      </c>
      <c r="H18" s="22" t="s">
        <v>31</v>
      </c>
      <c r="I18" s="18" t="s">
        <v>22</v>
      </c>
      <c r="J18" s="99"/>
      <c r="K18" s="138" t="s">
        <v>61</v>
      </c>
      <c r="L18" s="139"/>
      <c r="M18" s="139"/>
      <c r="N18" s="140"/>
      <c r="O18" s="70"/>
      <c r="P18" s="75"/>
      <c r="Q18" s="79" t="s">
        <v>62</v>
      </c>
      <c r="R18" s="154" t="s">
        <v>63</v>
      </c>
      <c r="S18" s="155"/>
      <c r="T18" s="78"/>
    </row>
    <row r="19" spans="1:20" ht="20.100000000000001" customHeight="1">
      <c r="D19" s="167" t="s">
        <v>64</v>
      </c>
      <c r="E19" s="168"/>
      <c r="F19" s="23">
        <f>SUM(F11:F13)</f>
        <v>3450</v>
      </c>
      <c r="G19" s="19">
        <f>G11+G12+G13</f>
        <v>4167</v>
      </c>
      <c r="H19" s="23">
        <f>SUM(H11:H13)</f>
        <v>2700</v>
      </c>
      <c r="I19" s="19">
        <f>I11+I12+I13</f>
        <v>2724</v>
      </c>
      <c r="J19" s="100"/>
      <c r="K19" s="163" t="s">
        <v>65</v>
      </c>
      <c r="L19" s="164"/>
      <c r="M19" s="165">
        <v>-9.4E-2</v>
      </c>
      <c r="N19" s="166"/>
      <c r="O19" s="71"/>
      <c r="P19" s="76" t="s">
        <v>21</v>
      </c>
      <c r="Q19" s="93">
        <f>SUM(V11:V15)</f>
        <v>9.3646585814477241</v>
      </c>
      <c r="R19" s="156">
        <f>SUM(G11:G13)</f>
        <v>4167</v>
      </c>
      <c r="S19" s="157"/>
      <c r="T19" s="3"/>
    </row>
    <row r="20" spans="1:20" ht="20.100000000000001" customHeight="1" thickBot="1">
      <c r="D20" s="145" t="s">
        <v>66</v>
      </c>
      <c r="E20" s="146"/>
      <c r="F20" s="24">
        <f>F14+F15</f>
        <v>3350</v>
      </c>
      <c r="G20" s="20">
        <f>G15+G14</f>
        <v>1527</v>
      </c>
      <c r="H20" s="24">
        <f>H14+H15</f>
        <v>2600</v>
      </c>
      <c r="I20" s="20">
        <f>I15+I14</f>
        <v>2823</v>
      </c>
      <c r="J20" s="100"/>
      <c r="K20" s="134" t="s">
        <v>67</v>
      </c>
      <c r="L20" s="135"/>
      <c r="M20" s="147">
        <v>4.7E-2</v>
      </c>
      <c r="N20" s="148"/>
      <c r="O20" s="71"/>
      <c r="P20" s="77" t="s">
        <v>22</v>
      </c>
      <c r="Q20" s="94">
        <f>SUM(W11:W15)</f>
        <v>8.0452869181769451</v>
      </c>
      <c r="R20" s="117">
        <f>SUM(I11:I13)</f>
        <v>2724</v>
      </c>
      <c r="S20" s="118"/>
      <c r="T20"/>
    </row>
    <row r="21" spans="1:20" ht="18" customHeight="1" thickBot="1">
      <c r="D21" s="141" t="s">
        <v>68</v>
      </c>
      <c r="E21" s="142"/>
      <c r="F21" s="25">
        <f>F19-F20</f>
        <v>100</v>
      </c>
      <c r="G21" s="21">
        <f>G19-G20</f>
        <v>2640</v>
      </c>
      <c r="H21" s="25">
        <f>H19-H20</f>
        <v>100</v>
      </c>
      <c r="I21" s="21">
        <f>I19-I20</f>
        <v>-99</v>
      </c>
      <c r="J21" s="101"/>
      <c r="K21" s="136" t="s">
        <v>69</v>
      </c>
      <c r="L21" s="137"/>
      <c r="M21" s="149">
        <f>IFERROR(AVERAGE(M19:N20),0)</f>
        <v>-2.35E-2</v>
      </c>
      <c r="N21" s="150"/>
      <c r="O21" s="71"/>
      <c r="P21" s="83" t="s">
        <v>70</v>
      </c>
      <c r="Q21" s="95">
        <f>Q19-Q20</f>
        <v>1.319371663270779</v>
      </c>
      <c r="R21" s="119">
        <f>R19-R20</f>
        <v>1443</v>
      </c>
      <c r="S21" s="120"/>
      <c r="T21"/>
    </row>
    <row r="22" spans="1:20" ht="13.7" customHeight="1"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7" customHeight="1">
      <c r="A23" s="110" t="s">
        <v>71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9">
      <c r="A24" s="108" t="s">
        <v>72</v>
      </c>
      <c r="B24" s="113" t="s">
        <v>73</v>
      </c>
      <c r="C24" s="114"/>
      <c r="D24" s="114"/>
      <c r="E24" s="114"/>
      <c r="F24" s="114"/>
      <c r="G24" s="114"/>
      <c r="H24" s="114"/>
      <c r="I24" s="114"/>
      <c r="J24" s="114"/>
      <c r="K24" s="114"/>
      <c r="L24" s="115"/>
      <c r="M24" s="2"/>
      <c r="N24" s="2"/>
      <c r="O24" s="2"/>
      <c r="P24" s="2"/>
      <c r="Q24" s="2"/>
      <c r="R24" s="2"/>
    </row>
    <row r="25" spans="1:20" ht="13.9">
      <c r="A25" s="109"/>
      <c r="B25" s="112" t="s">
        <v>74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2"/>
    </row>
    <row r="26" spans="1:20" ht="13.9">
      <c r="A26" s="29" t="s">
        <v>56</v>
      </c>
      <c r="B26" s="112" t="s">
        <v>75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2"/>
      <c r="N26" s="2"/>
      <c r="O26" s="2"/>
      <c r="P26" s="2"/>
      <c r="Q26" s="2"/>
      <c r="R26" s="2"/>
    </row>
    <row r="27" spans="1:20" ht="13.9">
      <c r="A27" s="29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2"/>
      <c r="N27" s="2"/>
      <c r="O27" s="2"/>
      <c r="P27" s="2"/>
      <c r="Q27" s="2"/>
      <c r="R27" s="2"/>
    </row>
    <row r="28" spans="1:20" ht="13.9">
      <c r="A28" s="29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2"/>
      <c r="N28" s="2"/>
      <c r="O28" s="2"/>
      <c r="P28" s="2"/>
      <c r="Q28" s="2"/>
      <c r="R28" s="2"/>
    </row>
    <row r="29" spans="1:20" ht="13.9">
      <c r="A29" s="29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2"/>
      <c r="N29" s="2"/>
      <c r="O29" s="2"/>
      <c r="P29" s="2"/>
      <c r="Q29" s="2"/>
      <c r="R29" s="2"/>
    </row>
    <row r="30" spans="1:20" ht="13.9">
      <c r="A30" s="29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2"/>
      <c r="N30" s="2"/>
      <c r="O30" s="2"/>
      <c r="P30" s="2"/>
      <c r="Q30" s="2"/>
      <c r="R30" s="2"/>
    </row>
    <row r="31" spans="1:20" ht="13.9">
      <c r="A31" s="29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2"/>
      <c r="N31" s="2"/>
      <c r="O31" s="2"/>
      <c r="P31" s="2"/>
      <c r="Q31" s="2"/>
      <c r="R31" s="2"/>
    </row>
    <row r="32" spans="1:20" ht="13.9">
      <c r="A32" s="29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2"/>
      <c r="N32" s="2"/>
      <c r="O32" s="2"/>
      <c r="P32" s="2"/>
      <c r="Q32" s="2"/>
      <c r="R32" s="2"/>
    </row>
    <row r="33" spans="1:18">
      <c r="A33" s="33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2"/>
      <c r="N33" s="2"/>
      <c r="O33" s="2"/>
      <c r="P33" s="2"/>
      <c r="Q33" s="2"/>
      <c r="R33" s="2"/>
    </row>
    <row r="34" spans="1:18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R18:S18"/>
    <mergeCell ref="R19:S19"/>
    <mergeCell ref="B4:C4"/>
    <mergeCell ref="E9:E10"/>
    <mergeCell ref="D9:D10"/>
    <mergeCell ref="K9:L9"/>
    <mergeCell ref="K19:L19"/>
    <mergeCell ref="M19:N19"/>
    <mergeCell ref="D19:E19"/>
    <mergeCell ref="M21:N21"/>
    <mergeCell ref="B5:C5"/>
    <mergeCell ref="B3:C3"/>
    <mergeCell ref="B2:C2"/>
    <mergeCell ref="B6:C6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</mergeCells>
  <conditionalFormatting sqref="C15">
    <cfRule type="cellIs" dxfId="1" priority="2" operator="equal">
      <formula>$AC$2</formula>
    </cfRule>
  </conditionalFormatting>
  <conditionalFormatting sqref="B4:C4">
    <cfRule type="cellIs" dxfId="0" priority="1" operator="equal">
      <formula>"SELECT FROM DROP DOWN LIST"</formula>
    </cfRule>
  </conditionalFormatting>
  <dataValidations count="3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</dataValidations>
  <printOptions horizontalCentered="1"/>
  <pageMargins left="0.25" right="0.23" top="0.25" bottom="0.25" header="0" footer="0"/>
  <pageSetup scale="47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list'!$A$1:$A$13</xm:f>
          </x14:formula1>
          <xm:sqref>B25:L32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3"/>
  <sheetViews>
    <sheetView workbookViewId="0">
      <selection activeCell="A3" sqref="A3"/>
    </sheetView>
  </sheetViews>
  <sheetFormatPr defaultRowHeight="13.15"/>
  <sheetData>
    <row r="1" spans="1:1">
      <c r="A1" s="1" t="s">
        <v>74</v>
      </c>
    </row>
    <row r="2" spans="1:1">
      <c r="A2" s="1" t="s">
        <v>76</v>
      </c>
    </row>
    <row r="3" spans="1:1">
      <c r="A3" s="1" t="s">
        <v>77</v>
      </c>
    </row>
    <row r="4" spans="1:1">
      <c r="A4" s="1" t="s">
        <v>78</v>
      </c>
    </row>
    <row r="5" spans="1:1">
      <c r="A5" s="1" t="s">
        <v>79</v>
      </c>
    </row>
    <row r="6" spans="1:1">
      <c r="A6" s="1" t="s">
        <v>80</v>
      </c>
    </row>
    <row r="7" spans="1:1">
      <c r="A7" s="1" t="s">
        <v>81</v>
      </c>
    </row>
    <row r="8" spans="1:1">
      <c r="A8" s="1" t="s">
        <v>82</v>
      </c>
    </row>
    <row r="9" spans="1:1">
      <c r="A9" s="1" t="s">
        <v>83</v>
      </c>
    </row>
    <row r="10" spans="1:1">
      <c r="A10" s="1" t="s">
        <v>84</v>
      </c>
    </row>
    <row r="11" spans="1:1">
      <c r="A11" s="1" t="s">
        <v>85</v>
      </c>
    </row>
    <row r="12" spans="1:1">
      <c r="A12" s="1" t="s">
        <v>86</v>
      </c>
    </row>
    <row r="13" spans="1:1">
      <c r="A13" s="1" t="s">
        <v>87</v>
      </c>
    </row>
  </sheetData>
  <sortState xmlns:xlrd2="http://schemas.microsoft.com/office/spreadsheetml/2017/richdata2" ref="A3:A13">
    <sortCondition ref="A3:A1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/>
</file>

<file path=customXml/itemProps2.xml><?xml version="1.0" encoding="utf-8"?>
<ds:datastoreItem xmlns:ds="http://schemas.openxmlformats.org/officeDocument/2006/customXml" ds:itemID="{F8D5C2BB-FD35-46B1-BB9D-80276C24A2EE}"/>
</file>

<file path=customXml/itemProps3.xml><?xml version="1.0" encoding="utf-8"?>
<ds:datastoreItem xmlns:ds="http://schemas.openxmlformats.org/officeDocument/2006/customXml" ds:itemID="{28282CBD-E5D7-40DC-AD42-11B7221972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2023-06-05T12:32:23Z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