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36594B51-E271-1B46-8B0B-35205FAB8F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7" l="1"/>
  <c r="R19" i="7"/>
  <c r="R21" i="7"/>
  <c r="W11" i="7"/>
  <c r="W12" i="7"/>
  <c r="W13" i="7"/>
  <c r="W14" i="7"/>
  <c r="Q20" i="7"/>
  <c r="V11" i="7"/>
  <c r="V12" i="7"/>
  <c r="V13" i="7"/>
  <c r="V14" i="7"/>
  <c r="Q19" i="7"/>
  <c r="Q2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<sst xmlns="http://schemas.openxmlformats.org/spreadsheetml/2006/main" count="112" uniqueCount="92">
  <si>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</si>
  <si>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</si>
  <si>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</si>
  <si>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</si>
  <si>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</si>
  <si>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</si>
  <si>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</si>
  <si>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</si>
  <si>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</si>
  <si>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</si>
  <si>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</si>
  <si>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</si>
  <si>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</si>
  <si>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</si>
  <si>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</si>
  <si>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</si>
  <si>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</si>
  <si>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</si>
  <si>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</si>
  <si>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</si>
  <si>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</si>
  <si>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</si>
  <si>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</si>
  <si>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</si>
  <si>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</si>
  <si>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</si>
  <si>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</si>
  <si>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</si>
  <si>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</si>
  <si>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</si>
  <si>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</si>
  <si>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</si>
  <si>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</si>
  <si>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</si>
  <si>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</si>
  <si>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</si>
  <si>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</si>
  <si>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</si>
  <si>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</si>
  <si>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</si>
  <si>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</si>
  <si>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</si>
  <si>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</si>
  <si>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</si>
  <si>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</si>
  <si>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</si>
  <si>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</si>
  <si>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</si>
  <si>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</si>
  <si>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</si>
  <si>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</si>
  <si>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</si>
  <si>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</si>
  <si>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</si>
  <si>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</si>
  <si>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</si>
  <si>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</si>
  <si>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</si>
  <si>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</si>
  <si>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</si>
  <si>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</si>
  <si>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</si>
  <si>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</si>
  <si>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</si>
  <si>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</si>
  <si>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</si>
  <si>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</si>
  <si>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</si>
  <si>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</si>
  <si>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</si>
  <si>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</si>
  <si>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</si>
  <si>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</si>
  <si>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</si>
  <si>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</si>
  <si>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</si>
  <si>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</si>
  <si>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</si>
  <si>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</si>
  <si>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</si>
  <si>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</si>
  <si>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</si>
  <si>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ZJ090N12D2B5HAA2A2</t>
  </si>
  <si>
    <t>N1G9123124</t>
  </si>
  <si>
    <t>ZJ120N18D2B5HAA2A1</t>
  </si>
  <si>
    <t>N1F9004634</t>
  </si>
  <si>
    <t>A1-D.250-G10</t>
  </si>
  <si>
    <t>NCA24HPFA</t>
  </si>
  <si>
    <t>BELLEFONTAINE, OH</t>
  </si>
  <si>
    <t>JORDAN BEST</t>
  </si>
  <si>
    <t>MUA FAN RUNNING BACKWARDS INITIALLY</t>
  </si>
  <si>
    <t>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</si>
</sst>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  <font>
      <sz val="10"/>
      <color rgb="FF1F497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8CCE4"/>
        <bgColor rgb="FF000000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5" borderId="32" xfId="0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9" fontId="1" fillId="5" borderId="39" xfId="4" applyFont="1" applyFill="1" applyBorder="1"/>
    <xf numFmtId="0" fontId="0" fillId="5" borderId="48" xfId="0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5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5" borderId="39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25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7" fillId="0" borderId="55" xfId="0" applyFont="1" applyBorder="1" applyAlignment="1">
      <alignment wrapText="1"/>
    </xf>
    <xf numFmtId="0" fontId="17" fillId="6" borderId="56" xfId="0" applyFont="1" applyFill="1" applyBorder="1" applyAlignment="1">
      <alignment wrapText="1"/>
    </xf>
    <xf numFmtId="0" fontId="30" fillId="7" borderId="43" xfId="0" applyFont="1" applyFill="1" applyBorder="1" applyAlignment="1">
      <alignment wrapText="1"/>
    </xf>
    <xf numFmtId="0" fontId="30" fillId="6" borderId="27" xfId="0" applyFont="1" applyFill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6" borderId="23" xfId="0" applyFont="1" applyFill="1" applyBorder="1" applyAlignment="1">
      <alignment wrapText="1"/>
    </xf>
    <xf numFmtId="0" fontId="30" fillId="7" borderId="44" xfId="0" applyFont="1" applyFill="1" applyBorder="1" applyAlignment="1">
      <alignment wrapText="1"/>
    </xf>
    <xf numFmtId="0" fontId="30" fillId="6" borderId="12" xfId="0" applyFont="1" applyFill="1" applyBorder="1" applyAlignment="1">
      <alignment wrapText="1"/>
    </xf>
    <xf numFmtId="0" fontId="30" fillId="8" borderId="41" xfId="0" applyFont="1" applyFill="1" applyBorder="1" applyAlignment="1">
      <alignment wrapText="1"/>
    </xf>
    <xf numFmtId="0" fontId="30" fillId="8" borderId="43" xfId="0" applyFont="1" applyFill="1" applyBorder="1" applyAlignment="1">
      <alignment wrapText="1"/>
    </xf>
    <xf numFmtId="0" fontId="30" fillId="8" borderId="30" xfId="0" applyFont="1" applyFill="1" applyBorder="1" applyAlignment="1">
      <alignment wrapText="1"/>
    </xf>
    <xf numFmtId="0" fontId="30" fillId="9" borderId="31" xfId="0" applyFont="1" applyFill="1" applyBorder="1" applyAlignment="1">
      <alignment wrapText="1"/>
    </xf>
    <xf numFmtId="0" fontId="1" fillId="9" borderId="36" xfId="0" applyFont="1" applyFill="1" applyBorder="1" applyAlignment="1">
      <alignment wrapText="1"/>
    </xf>
    <xf numFmtId="0" fontId="5" fillId="9" borderId="25" xfId="0" applyFont="1" applyFill="1" applyBorder="1" applyAlignment="1">
      <alignment wrapText="1"/>
    </xf>
    <xf numFmtId="0" fontId="1" fillId="9" borderId="25" xfId="0" applyFont="1" applyFill="1" applyBorder="1" applyAlignment="1">
      <alignment wrapText="1"/>
    </xf>
    <xf numFmtId="0" fontId="30" fillId="8" borderId="31" xfId="0" applyFont="1" applyFill="1" applyBorder="1" applyAlignment="1">
      <alignment wrapText="1"/>
    </xf>
    <xf numFmtId="0" fontId="30" fillId="8" borderId="44" xfId="0" applyFont="1" applyFill="1" applyBorder="1" applyAlignment="1">
      <alignment wrapText="1"/>
    </xf>
    <xf numFmtId="0" fontId="30" fillId="8" borderId="16" xfId="0" applyFont="1" applyFill="1" applyBorder="1" applyAlignment="1">
      <alignment wrapText="1"/>
    </xf>
    <xf numFmtId="0" fontId="0" fillId="9" borderId="36" xfId="0" applyFont="1" applyFill="1" applyBorder="1" applyAlignment="1">
      <alignment wrapText="1"/>
    </xf>
    <xf numFmtId="0" fontId="1" fillId="10" borderId="40" xfId="0" applyFont="1" applyFill="1" applyBorder="1" applyAlignment="1">
      <alignment wrapText="1"/>
    </xf>
    <xf numFmtId="0" fontId="1" fillId="10" borderId="49" xfId="0" applyFont="1" applyFill="1" applyBorder="1" applyAlignment="1">
      <alignment wrapText="1"/>
    </xf>
    <xf numFmtId="0" fontId="1" fillId="10" borderId="35" xfId="0" applyFont="1" applyFill="1" applyBorder="1" applyAlignment="1">
      <alignment wrapText="1"/>
    </xf>
    <xf numFmtId="0" fontId="1" fillId="10" borderId="45" xfId="0" applyFont="1" applyFill="1" applyBorder="1" applyAlignment="1">
      <alignment wrapText="1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H9" zoomScale="90" zoomScaleNormal="90" zoomScaleSheetLayoutView="80" workbookViewId="0">
      <selection activeCell="F4" sqref="F4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85" t="s">
        <v>0</v>
      </c>
      <c r="B2" s="112">
        <v>3514</v>
      </c>
      <c r="C2" s="112"/>
      <c r="AC2" s="1" t="s">
        <v>1</v>
      </c>
      <c r="AG2" s="1" t="s">
        <v>2</v>
      </c>
    </row>
    <row r="3" spans="1:33" ht="25.9" customHeight="1" x14ac:dyDescent="0.2">
      <c r="A3" s="85" t="s">
        <v>3</v>
      </c>
      <c r="B3" s="111" t="s">
        <v>88</v>
      </c>
      <c r="C3" s="111"/>
      <c r="AC3" s="1" t="s">
        <v>4</v>
      </c>
      <c r="AG3" s="84" t="s">
        <v>5</v>
      </c>
    </row>
    <row r="4" spans="1:33" ht="25.9" customHeight="1" x14ac:dyDescent="0.2">
      <c r="A4" s="85" t="s">
        <v>6</v>
      </c>
      <c r="B4" s="97" t="s">
        <v>12</v>
      </c>
      <c r="C4" s="97"/>
      <c r="AC4" s="1" t="s">
        <v>7</v>
      </c>
      <c r="AG4" s="84" t="s">
        <v>8</v>
      </c>
    </row>
    <row r="5" spans="1:33" ht="21.6" customHeight="1" x14ac:dyDescent="0.2">
      <c r="A5" s="86" t="s">
        <v>9</v>
      </c>
      <c r="B5" s="110">
        <v>45003</v>
      </c>
      <c r="C5" s="110"/>
      <c r="AG5" s="84" t="s">
        <v>10</v>
      </c>
    </row>
    <row r="6" spans="1:33" ht="21.75" customHeight="1" x14ac:dyDescent="0.2">
      <c r="A6" s="86" t="s">
        <v>11</v>
      </c>
      <c r="B6" s="111" t="s">
        <v>89</v>
      </c>
      <c r="C6" s="111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118"/>
      <c r="AG6" s="84" t="s">
        <v>12</v>
      </c>
    </row>
    <row r="7" spans="1:33" ht="21.75" customHeight="1" x14ac:dyDescent="0.2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/>
      <c r="S7"/>
      <c r="AG7" s="84" t="s">
        <v>13</v>
      </c>
    </row>
    <row r="8" spans="1:33" ht="9.75" customHeight="1" thickBot="1" x14ac:dyDescent="0.25">
      <c r="D8" s="12"/>
      <c r="AG8" s="84" t="s">
        <v>14</v>
      </c>
    </row>
    <row r="9" spans="1:33" ht="20.100000000000001" customHeight="1" thickBot="1" x14ac:dyDescent="0.2">
      <c r="A9" s="119" t="s">
        <v>15</v>
      </c>
      <c r="B9" s="120"/>
      <c r="C9" s="121"/>
      <c r="D9" s="100" t="s">
        <v>16</v>
      </c>
      <c r="E9" s="98" t="s">
        <v>17</v>
      </c>
      <c r="F9" s="122" t="s">
        <v>18</v>
      </c>
      <c r="G9" s="123"/>
      <c r="H9" s="124" t="s">
        <v>19</v>
      </c>
      <c r="I9" s="124"/>
      <c r="J9" s="128" t="s">
        <v>20</v>
      </c>
      <c r="K9" s="102" t="s">
        <v>21</v>
      </c>
      <c r="L9" s="103"/>
      <c r="M9" s="102" t="s">
        <v>22</v>
      </c>
      <c r="N9" s="103"/>
      <c r="O9" s="125" t="s">
        <v>23</v>
      </c>
      <c r="P9" s="126"/>
      <c r="Q9" s="126"/>
      <c r="R9" s="126"/>
      <c r="S9" s="126"/>
      <c r="T9" s="126"/>
      <c r="U9" s="126"/>
      <c r="V9" s="126"/>
      <c r="W9" s="126"/>
      <c r="X9" s="127"/>
    </row>
    <row r="10" spans="1:33" ht="28.15" customHeight="1" x14ac:dyDescent="0.15">
      <c r="A10" s="69" t="s">
        <v>24</v>
      </c>
      <c r="B10" s="70" t="s">
        <v>25</v>
      </c>
      <c r="C10" s="71" t="s">
        <v>26</v>
      </c>
      <c r="D10" s="101"/>
      <c r="E10" s="99"/>
      <c r="F10" s="26" t="s">
        <v>27</v>
      </c>
      <c r="G10" s="45" t="s">
        <v>18</v>
      </c>
      <c r="H10" s="46" t="s">
        <v>28</v>
      </c>
      <c r="I10" s="47" t="s">
        <v>19</v>
      </c>
      <c r="J10" s="129"/>
      <c r="K10" s="48" t="s">
        <v>18</v>
      </c>
      <c r="L10" s="49" t="s">
        <v>19</v>
      </c>
      <c r="M10" s="48" t="s">
        <v>18</v>
      </c>
      <c r="N10" s="76" t="s">
        <v>19</v>
      </c>
      <c r="O10" s="33" t="s">
        <v>29</v>
      </c>
      <c r="P10" s="64" t="s">
        <v>30</v>
      </c>
      <c r="Q10" s="65" t="s">
        <v>31</v>
      </c>
      <c r="R10" s="66" t="s">
        <v>32</v>
      </c>
      <c r="S10" s="66" t="s">
        <v>33</v>
      </c>
      <c r="T10" s="66" t="s">
        <v>34</v>
      </c>
      <c r="U10" s="66" t="s">
        <v>35</v>
      </c>
      <c r="V10" s="66" t="s">
        <v>36</v>
      </c>
      <c r="W10" s="67" t="s">
        <v>37</v>
      </c>
      <c r="X10" s="68" t="s">
        <v>38</v>
      </c>
      <c r="Y10" s="31"/>
    </row>
    <row r="11" spans="1:33" ht="20.100000000000001" customHeight="1" x14ac:dyDescent="0.15">
      <c r="A11" s="29" t="s">
        <v>39</v>
      </c>
      <c r="B11" s="148" t="s">
        <v>82</v>
      </c>
      <c r="C11" s="149" t="s">
        <v>83</v>
      </c>
      <c r="D11" s="53" t="s">
        <v>40</v>
      </c>
      <c r="E11" s="50" t="s">
        <v>41</v>
      </c>
      <c r="F11" s="151">
        <v>500</v>
      </c>
      <c r="G11" s="152">
        <v>265</v>
      </c>
      <c r="H11" s="153">
        <v>0</v>
      </c>
      <c r="I11" s="154">
        <v>0</v>
      </c>
      <c r="J11" s="82"/>
      <c r="K11" s="159">
        <v>1737</v>
      </c>
      <c r="L11" s="160">
        <v>1737</v>
      </c>
      <c r="M11" s="159">
        <v>1016</v>
      </c>
      <c r="N11" s="161">
        <v>1016</v>
      </c>
      <c r="O11" s="162">
        <v>3</v>
      </c>
      <c r="P11" s="163">
        <v>208.4</v>
      </c>
      <c r="Q11" s="164">
        <v>208.4</v>
      </c>
      <c r="R11" s="165">
        <v>3</v>
      </c>
      <c r="S11" s="165">
        <v>9.4</v>
      </c>
      <c r="T11" s="165">
        <v>9.2100000000000009</v>
      </c>
      <c r="U11" s="165">
        <v>9.2100000000000009</v>
      </c>
      <c r="V11" s="32">
        <f>IFERROR((P11*T11*0.8*0.9*1.732)/746,0)</f>
        <v>3.2084767862734598</v>
      </c>
      <c r="W11" s="32">
        <f>IFERROR((Q11*U11*0.8*0.9*1.732)/746,0)</f>
        <v>3.2084767862734598</v>
      </c>
      <c r="X11" s="72">
        <f>IFERROR((W11-V11)/V11,0)</f>
        <v>0</v>
      </c>
    </row>
    <row r="12" spans="1:33" ht="20.100000000000001" customHeight="1" x14ac:dyDescent="0.15">
      <c r="A12" s="29" t="s">
        <v>39</v>
      </c>
      <c r="B12" s="148" t="s">
        <v>84</v>
      </c>
      <c r="C12" s="149" t="s">
        <v>85</v>
      </c>
      <c r="D12" s="54" t="s">
        <v>42</v>
      </c>
      <c r="E12" s="9" t="s">
        <v>43</v>
      </c>
      <c r="F12" s="155">
        <v>1000</v>
      </c>
      <c r="G12" s="156">
        <v>270</v>
      </c>
      <c r="H12" s="157">
        <v>1000</v>
      </c>
      <c r="I12" s="158">
        <v>1050</v>
      </c>
      <c r="J12" s="83"/>
      <c r="K12" s="166">
        <v>1746</v>
      </c>
      <c r="L12" s="167">
        <v>1746</v>
      </c>
      <c r="M12" s="166">
        <v>953</v>
      </c>
      <c r="N12" s="168">
        <v>953</v>
      </c>
      <c r="O12" s="162">
        <v>3</v>
      </c>
      <c r="P12" s="169">
        <v>209.8</v>
      </c>
      <c r="Q12" s="164">
        <v>209.8</v>
      </c>
      <c r="R12" s="165">
        <v>3</v>
      </c>
      <c r="S12" s="165">
        <v>9.4</v>
      </c>
      <c r="T12" s="165">
        <v>8.5299999999999994</v>
      </c>
      <c r="U12" s="165">
        <v>8.5299999999999994</v>
      </c>
      <c r="V12" s="32">
        <f t="shared" ref="V12:V14" si="0">IFERROR((P12*T12*0.8*0.9*1.732)/746,0)</f>
        <v>2.991548661876676</v>
      </c>
      <c r="W12" s="32">
        <f t="shared" ref="W12:W14" si="1">IFERROR((Q12*U12*0.8*0.9*1.732)/746,0)</f>
        <v>2.991548661876676</v>
      </c>
      <c r="X12" s="72">
        <f t="shared" ref="X12:X14" si="2">IFERROR((W12-V12)/V12,0)</f>
        <v>0</v>
      </c>
    </row>
    <row r="13" spans="1:33" ht="20.100000000000001" customHeight="1" x14ac:dyDescent="0.15">
      <c r="A13" s="29" t="s">
        <v>44</v>
      </c>
      <c r="B13" s="148" t="s">
        <v>86</v>
      </c>
      <c r="C13" s="149">
        <v>3964290</v>
      </c>
      <c r="D13" s="54" t="s">
        <v>45</v>
      </c>
      <c r="E13" s="9" t="s">
        <v>46</v>
      </c>
      <c r="F13" s="155">
        <v>1950</v>
      </c>
      <c r="G13" s="156">
        <v>1971</v>
      </c>
      <c r="H13" s="157">
        <v>1700</v>
      </c>
      <c r="I13" s="158">
        <v>1795</v>
      </c>
      <c r="J13" s="77" t="s">
        <v>4</v>
      </c>
      <c r="K13" s="166">
        <v>1769</v>
      </c>
      <c r="L13" s="167">
        <v>1782</v>
      </c>
      <c r="M13" s="166">
        <v>1071</v>
      </c>
      <c r="N13" s="168">
        <v>811</v>
      </c>
      <c r="O13" s="162">
        <v>2</v>
      </c>
      <c r="P13" s="169">
        <v>210</v>
      </c>
      <c r="Q13" s="164">
        <v>209</v>
      </c>
      <c r="R13" s="165">
        <v>3</v>
      </c>
      <c r="S13" s="165">
        <v>5.38</v>
      </c>
      <c r="T13" s="165">
        <v>2.83</v>
      </c>
      <c r="U13" s="165">
        <v>2.58</v>
      </c>
      <c r="V13" s="32">
        <f t="shared" si="0"/>
        <v>0.9934529115281503</v>
      </c>
      <c r="W13" s="32">
        <f t="shared" si="1"/>
        <v>0.90137923431635392</v>
      </c>
      <c r="X13" s="72">
        <f t="shared" si="2"/>
        <v>-9.2680464411913299E-2</v>
      </c>
    </row>
    <row r="14" spans="1:33" ht="20.100000000000001" customHeight="1" thickBot="1" x14ac:dyDescent="0.2">
      <c r="A14" s="30" t="s">
        <v>44</v>
      </c>
      <c r="B14" s="150" t="s">
        <v>87</v>
      </c>
      <c r="C14" s="149">
        <v>3964290</v>
      </c>
      <c r="D14" s="54" t="s">
        <v>47</v>
      </c>
      <c r="E14" s="9" t="s">
        <v>46</v>
      </c>
      <c r="F14" s="155">
        <v>3200</v>
      </c>
      <c r="G14" s="156">
        <v>2799</v>
      </c>
      <c r="H14" s="157">
        <v>2450</v>
      </c>
      <c r="I14" s="158">
        <v>2215</v>
      </c>
      <c r="J14" s="77" t="s">
        <v>7</v>
      </c>
      <c r="K14" s="166">
        <v>1765</v>
      </c>
      <c r="L14" s="167">
        <v>1768</v>
      </c>
      <c r="M14" s="166">
        <v>863.5</v>
      </c>
      <c r="N14" s="168">
        <v>845</v>
      </c>
      <c r="O14" s="162">
        <v>2</v>
      </c>
      <c r="P14" s="169">
        <v>209.8</v>
      </c>
      <c r="Q14" s="164">
        <v>209</v>
      </c>
      <c r="R14" s="165">
        <v>3</v>
      </c>
      <c r="S14" s="165">
        <v>5.38</v>
      </c>
      <c r="T14" s="165">
        <v>3.77</v>
      </c>
      <c r="U14" s="165">
        <v>3.5</v>
      </c>
      <c r="V14" s="32">
        <f t="shared" si="0"/>
        <v>1.3221733241823059</v>
      </c>
      <c r="W14" s="32">
        <f t="shared" si="1"/>
        <v>1.2228012868632709</v>
      </c>
      <c r="X14" s="72">
        <f t="shared" si="2"/>
        <v>-7.515810181731758E-2</v>
      </c>
    </row>
    <row r="15" spans="1:33" ht="20.100000000000001" customHeight="1" thickBot="1" x14ac:dyDescent="0.2">
      <c r="A15" s="61"/>
      <c r="B15" s="62" t="s">
        <v>48</v>
      </c>
      <c r="C15" s="91" t="s">
        <v>4</v>
      </c>
      <c r="D15" s="55" t="s">
        <v>49</v>
      </c>
      <c r="E15" s="10" t="s">
        <v>50</v>
      </c>
      <c r="F15" s="27">
        <v>150</v>
      </c>
      <c r="G15" s="44">
        <f>IF(C15="Yes",150,0)</f>
        <v>150</v>
      </c>
      <c r="H15" s="43">
        <v>150</v>
      </c>
      <c r="I15" s="92">
        <f>IF(C15="Yes",150,0)</f>
        <v>150</v>
      </c>
      <c r="J15" s="81"/>
      <c r="K15" s="35"/>
      <c r="L15" s="36"/>
      <c r="M15" s="35"/>
      <c r="N15" s="37"/>
      <c r="O15" s="35"/>
      <c r="P15" s="42"/>
      <c r="Q15" s="38"/>
      <c r="R15" s="39"/>
      <c r="S15" s="39"/>
      <c r="T15" s="39"/>
      <c r="U15" s="39"/>
      <c r="V15" s="39"/>
      <c r="W15" s="40"/>
      <c r="X15" s="41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39"/>
      <c r="E18" s="140"/>
      <c r="F18" s="22" t="s">
        <v>27</v>
      </c>
      <c r="G18" s="18" t="s">
        <v>18</v>
      </c>
      <c r="H18" s="22" t="s">
        <v>28</v>
      </c>
      <c r="I18" s="18" t="s">
        <v>19</v>
      </c>
      <c r="J18" s="78"/>
      <c r="K18" s="134" t="s">
        <v>52</v>
      </c>
      <c r="L18" s="135"/>
      <c r="M18" s="135"/>
      <c r="N18" s="136"/>
      <c r="O18" s="51"/>
      <c r="P18" s="56"/>
      <c r="Q18" s="60" t="s">
        <v>53</v>
      </c>
      <c r="R18" s="93" t="s">
        <v>54</v>
      </c>
      <c r="S18" s="94"/>
      <c r="T18" s="59"/>
    </row>
    <row r="19" spans="1:20" ht="20.100000000000001" customHeight="1" x14ac:dyDescent="0.15">
      <c r="D19" s="106" t="s">
        <v>55</v>
      </c>
      <c r="E19" s="107"/>
      <c r="F19" s="23">
        <f>SUM(F11:F13)</f>
        <v>3450</v>
      </c>
      <c r="G19" s="19">
        <f>G11+G12+G13</f>
        <v>2506</v>
      </c>
      <c r="H19" s="23">
        <f>SUM(H11:H13)</f>
        <v>2700</v>
      </c>
      <c r="I19" s="19">
        <f>I11+I12+I13</f>
        <v>2845</v>
      </c>
      <c r="J19" s="79"/>
      <c r="K19" s="104" t="s">
        <v>56</v>
      </c>
      <c r="L19" s="105"/>
      <c r="M19" s="170">
        <v>-5.7000000000000002E-2</v>
      </c>
      <c r="N19" s="171"/>
      <c r="O19" s="52"/>
      <c r="P19" s="57" t="s">
        <v>18</v>
      </c>
      <c r="Q19" s="73">
        <f>SUM(V11:V15)</f>
        <v>8.5156516838605913</v>
      </c>
      <c r="R19" s="95">
        <f>SUM(G11:G13)</f>
        <v>2506</v>
      </c>
      <c r="S19" s="96"/>
      <c r="T19" s="3"/>
    </row>
    <row r="20" spans="1:20" ht="20.100000000000001" customHeight="1" thickBot="1" x14ac:dyDescent="0.2">
      <c r="D20" s="141" t="s">
        <v>57</v>
      </c>
      <c r="E20" s="142"/>
      <c r="F20" s="24">
        <f>F14+F15</f>
        <v>3350</v>
      </c>
      <c r="G20" s="20">
        <f>G15+G14</f>
        <v>2949</v>
      </c>
      <c r="H20" s="24">
        <f>H14+H15</f>
        <v>2600</v>
      </c>
      <c r="I20" s="20">
        <f>I15+I14</f>
        <v>2365</v>
      </c>
      <c r="J20" s="79"/>
      <c r="K20" s="130" t="s">
        <v>58</v>
      </c>
      <c r="L20" s="131"/>
      <c r="M20" s="172">
        <v>-5.3999999999999999E-2</v>
      </c>
      <c r="N20" s="173"/>
      <c r="O20" s="52"/>
      <c r="P20" s="58" t="s">
        <v>19</v>
      </c>
      <c r="Q20" s="74">
        <f>SUM(W11:W15)</f>
        <v>8.3242059693297605</v>
      </c>
      <c r="R20" s="113">
        <f>SUM(I11:I13)</f>
        <v>2845</v>
      </c>
      <c r="S20" s="114"/>
      <c r="T20"/>
    </row>
    <row r="21" spans="1:20" ht="18" customHeight="1" thickBot="1" x14ac:dyDescent="0.3">
      <c r="D21" s="137" t="s">
        <v>59</v>
      </c>
      <c r="E21" s="138"/>
      <c r="F21" s="25">
        <f>F19-F20</f>
        <v>100</v>
      </c>
      <c r="G21" s="21">
        <f>G19-G20</f>
        <v>-443</v>
      </c>
      <c r="H21" s="25">
        <f>H19-H20</f>
        <v>100</v>
      </c>
      <c r="I21" s="21">
        <f>I19-I20</f>
        <v>480</v>
      </c>
      <c r="J21" s="80"/>
      <c r="K21" s="132" t="s">
        <v>60</v>
      </c>
      <c r="L21" s="133"/>
      <c r="M21" s="108">
        <f>IFERROR(AVERAGE(M19:N20),0)</f>
        <v>-5.5500000000000001E-2</v>
      </c>
      <c r="N21" s="109"/>
      <c r="O21" s="52"/>
      <c r="P21" s="63" t="s">
        <v>61</v>
      </c>
      <c r="Q21" s="75">
        <f>Q20-Q19</f>
        <v>-0.19144571453083081</v>
      </c>
      <c r="R21" s="115">
        <f>R20-R19</f>
        <v>339</v>
      </c>
      <c r="S21" s="116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89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87" t="s">
        <v>63</v>
      </c>
      <c r="B24" s="144" t="s">
        <v>64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2"/>
      <c r="N24" s="2"/>
      <c r="O24" s="2"/>
      <c r="P24" s="2"/>
      <c r="Q24" s="2"/>
      <c r="R24" s="2"/>
    </row>
    <row r="25" spans="1:20" ht="13.5" x14ac:dyDescent="0.15">
      <c r="A25" s="88"/>
      <c r="B25" s="143" t="s">
        <v>65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</row>
    <row r="26" spans="1:20" ht="13.5" x14ac:dyDescent="0.15">
      <c r="A26" s="28" t="s">
        <v>91</v>
      </c>
      <c r="B26" s="143" t="s">
        <v>90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2"/>
      <c r="N26" s="2"/>
      <c r="O26" s="2"/>
      <c r="P26" s="2"/>
      <c r="Q26" s="2"/>
      <c r="R26" s="2"/>
    </row>
    <row r="27" spans="1:20" ht="13.5" x14ac:dyDescent="0.15">
      <c r="A27" s="28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2"/>
      <c r="N27" s="2"/>
      <c r="O27" s="2"/>
      <c r="P27" s="2"/>
      <c r="Q27" s="2"/>
      <c r="R27" s="2"/>
    </row>
    <row r="28" spans="1:20" ht="13.5" x14ac:dyDescent="0.15">
      <c r="A28" s="28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2"/>
      <c r="N28" s="2"/>
      <c r="O28" s="2"/>
      <c r="P28" s="2"/>
      <c r="Q28" s="2"/>
      <c r="R28" s="2"/>
    </row>
    <row r="29" spans="1:20" ht="13.5" x14ac:dyDescent="0.15">
      <c r="A29" s="28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2"/>
      <c r="N29" s="2"/>
      <c r="O29" s="2"/>
      <c r="P29" s="2"/>
      <c r="Q29" s="2"/>
      <c r="R29" s="2"/>
    </row>
    <row r="30" spans="1:20" ht="13.5" x14ac:dyDescent="0.15">
      <c r="A30" s="28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2"/>
      <c r="N30" s="2"/>
      <c r="O30" s="2"/>
      <c r="P30" s="2"/>
      <c r="Q30" s="2"/>
      <c r="R30" s="2"/>
    </row>
    <row r="31" spans="1:20" ht="13.5" x14ac:dyDescent="0.15">
      <c r="A31" s="28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2"/>
      <c r="N31" s="2"/>
      <c r="O31" s="2"/>
      <c r="P31" s="2"/>
      <c r="Q31" s="2"/>
      <c r="R31" s="2"/>
    </row>
    <row r="32" spans="1:20" ht="26.25" customHeight="1" x14ac:dyDescent="0.15">
      <c r="A32" s="90" t="s">
        <v>66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2"/>
      <c r="N32" s="2"/>
      <c r="O32" s="2"/>
      <c r="P32" s="2"/>
      <c r="Q32" s="2"/>
      <c r="R32" s="2"/>
    </row>
    <row r="33" spans="1:18" x14ac:dyDescent="0.15">
      <c r="A33" s="31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