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HEPP\"/>
    </mc:Choice>
  </mc:AlternateContent>
  <xr:revisionPtr revIDLastSave="0" documentId="8_{224E1132-79D5-493C-9225-ED2FE4DDBD0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'2EP-3200'!$A$1:$AA$26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1" i="7" s="1"/>
  <c r="W12" i="7"/>
  <c r="W13" i="7"/>
  <c r="W14" i="7"/>
  <c r="W11" i="7"/>
  <c r="V12" i="7"/>
  <c r="V13" i="7"/>
  <c r="V14" i="7"/>
  <c r="V11" i="7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Q20" i="7" l="1"/>
  <c r="Q21" i="7" s="1"/>
  <c r="R21" i="7"/>
  <c r="I21" i="7"/>
  <c r="F21" i="7"/>
  <c r="G21" i="7"/>
  <c r="H21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<sst xmlns="http://schemas.openxmlformats.org/spreadsheetml/2006/main" count="144" uniqueCount="80">
  <si>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</si>
  <si>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</si>
  <si>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</si>
  <si>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</si>
  <si>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</si>
  <si>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</si>
  <si>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</si>
  <si>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</si>
  <si>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</si>
  <si>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</si>
  <si>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</si>
  <si>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</si>
  <si>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</si>
  <si>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</si>
  <si>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</si>
  <si>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</si>
  <si>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</si>
  <si>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</si>
  <si>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</si>
  <si>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</si>
  <si>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</si>
  <si>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</si>
  <si>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</si>
  <si>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</si>
  <si>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</si>
  <si>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</si>
  <si>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</si>
  <si>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</si>
  <si>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</si>
  <si>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</si>
  <si>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</si>
  <si>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</si>
  <si>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</si>
  <si>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</si>
  <si>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</si>
  <si>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</si>
  <si>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</si>
  <si>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</si>
  <si>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</si>
  <si>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</si>
  <si>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</si>
  <si>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</si>
  <si>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</si>
  <si>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</si>
  <si>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</si>
  <si>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</si>
  <si>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</si>
  <si>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</si>
  <si>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</si>
  <si>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</si>
  <si>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STORE #:</t>
  </si>
  <si>
    <t>Choose Yes or No:</t>
  </si>
  <si>
    <t>CITY, STATE:</t>
  </si>
  <si>
    <t>Yes</t>
  </si>
  <si>
    <t>HOOD TYPE:</t>
  </si>
  <si>
    <t>2 END PANEL - 171" HOOD LENGTH</t>
  </si>
  <si>
    <t>No</t>
  </si>
  <si>
    <t>DATE:</t>
  </si>
  <si>
    <t>TECH:</t>
  </si>
  <si>
    <t>AREA
SERVED</t>
  </si>
  <si>
    <t>PULLEY CHANGE REQUIRED?</t>
  </si>
  <si>
    <t>RLV (Initial)</t>
  </si>
  <si>
    <t>RLV (Final)</t>
  </si>
  <si>
    <t>% Change</t>
  </si>
  <si>
    <t>RR FAN RUNNING?</t>
  </si>
  <si>
    <t>∆ Power</t>
  </si>
  <si>
    <t>∆ Load (CFM)</t>
  </si>
  <si>
    <t>∆</t>
  </si>
  <si>
    <t>#3098</t>
  </si>
  <si>
    <t>LOVELAND</t>
  </si>
  <si>
    <t>OHIO</t>
  </si>
  <si>
    <t>TYLER Y</t>
  </si>
  <si>
    <t>CAPTIVE AIRE</t>
  </si>
  <si>
    <t>A1-D.250-G10</t>
  </si>
  <si>
    <t>NCA24HPFA</t>
  </si>
  <si>
    <t>YORK</t>
  </si>
  <si>
    <t>ZJ078N12B2B5EAA2A1</t>
  </si>
  <si>
    <t>ZJ090N18D2B5EAA2A1</t>
  </si>
  <si>
    <t>N1C7534764</t>
  </si>
  <si>
    <t>N1C7570553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</si>
</sst>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9" fillId="0" borderId="0" xfId="0" applyFont="1" applyAlignment="1">
      <alignment horizontal="center"/>
    </xf>
    <xf numFmtId="0" fontId="16" fillId="6" borderId="53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0" fillId="5" borderId="58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3" fillId="0" borderId="69" xfId="0" applyFont="1" applyBorder="1" applyAlignment="1">
      <alignment vertical="center" shrinkToFit="1"/>
    </xf>
    <xf numFmtId="2" fontId="23" fillId="0" borderId="55" xfId="0" applyNumberFormat="1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" fillId="0" borderId="65" xfId="0" applyFont="1" applyBorder="1" applyAlignment="1">
      <alignment horizontal="center"/>
    </xf>
    <xf numFmtId="0" fontId="13" fillId="0" borderId="31" xfId="0" applyFont="1" applyBorder="1" applyAlignment="1">
      <alignment vertical="center" shrinkToFit="1"/>
    </xf>
    <xf numFmtId="0" fontId="6" fillId="0" borderId="65" xfId="0" applyFont="1" applyBorder="1" applyAlignment="1">
      <alignment horizontal="right"/>
    </xf>
    <xf numFmtId="0" fontId="6" fillId="0" borderId="66" xfId="0" applyFont="1" applyBorder="1" applyAlignment="1">
      <alignment horizontal="right"/>
    </xf>
    <xf numFmtId="0" fontId="1" fillId="6" borderId="72" xfId="0" applyFont="1" applyFill="1" applyBorder="1"/>
    <xf numFmtId="0" fontId="1" fillId="2" borderId="79" xfId="0" applyFont="1" applyFill="1" applyBorder="1"/>
    <xf numFmtId="0" fontId="1" fillId="2" borderId="75" xfId="0" applyFont="1" applyFill="1" applyBorder="1"/>
    <xf numFmtId="9" fontId="24" fillId="0" borderId="72" xfId="4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9" fontId="1" fillId="0" borderId="60" xfId="4" applyFont="1" applyBorder="1" applyAlignment="1">
      <alignment horizontal="center"/>
    </xf>
    <xf numFmtId="164" fontId="14" fillId="0" borderId="16" xfId="0" applyNumberFormat="1" applyFont="1" applyBorder="1" applyAlignment="1">
      <alignment horizontal="center"/>
    </xf>
    <xf numFmtId="164" fontId="14" fillId="0" borderId="37" xfId="0" applyNumberFormat="1" applyFont="1" applyBorder="1" applyAlignment="1">
      <alignment horizontal="center"/>
    </xf>
    <xf numFmtId="164" fontId="14" fillId="0" borderId="76" xfId="4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8" fillId="6" borderId="61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73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" fillId="0" borderId="66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5" borderId="58" xfId="0" applyNumberForma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225055</xdr:colOff>
      <xdr:row>0</xdr:row>
      <xdr:rowOff>275167</xdr:rowOff>
    </xdr:from>
    <xdr:to>
      <xdr:col>2</xdr:col>
      <xdr:colOff>179985</xdr:colOff>
      <xdr:row>0</xdr:row>
      <xdr:rowOff>782209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55" y="275167"/>
          <a:ext cx="2431429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J17" sqref="J17"/>
    </sheetView>
  </sheetViews>
  <sheetFormatPr defaultColWidth="9.109375" defaultRowHeight="13.2" x14ac:dyDescent="0.25"/>
  <cols>
    <col min="1" max="1" width="16.5546875" style="1" customWidth="1"/>
    <col min="2" max="2" width="19.109375" style="1" customWidth="1"/>
    <col min="3" max="3" width="17.33203125" style="1" customWidth="1"/>
    <col min="4" max="4" width="10.5546875" style="1" customWidth="1"/>
    <col min="5" max="5" width="11.33203125" style="1" customWidth="1"/>
    <col min="6" max="6" width="12.33203125" style="1" customWidth="1"/>
    <col min="7" max="7" width="11" style="1" customWidth="1"/>
    <col min="8" max="8" width="12.33203125" style="1" customWidth="1"/>
    <col min="9" max="12" width="12.5546875" style="1" customWidth="1"/>
    <col min="13" max="13" width="12.88671875" style="1" customWidth="1"/>
    <col min="14" max="15" width="9.109375" style="1" hidden="1" customWidth="1"/>
    <col min="16" max="16" width="5.6640625" style="1" hidden="1" customWidth="1"/>
    <col min="17" max="17" width="4.88671875" style="1" customWidth="1"/>
    <col min="18" max="21" width="9.109375" style="1"/>
    <col min="22" max="22" width="10.33203125" style="1" bestFit="1" customWidth="1"/>
    <col min="23" max="16384" width="9.109375" style="1"/>
  </cols>
  <sheetData>
    <row r="1" spans="1:24" ht="99" customHeight="1" x14ac:dyDescent="0.25"/>
    <row r="2" spans="1:24" ht="56.25" customHeight="1" x14ac:dyDescent="0.25"/>
    <row r="3" spans="1:24" ht="21.75" customHeight="1" x14ac:dyDescent="0.3">
      <c r="D3" s="180" t="s">
        <v>0</v>
      </c>
      <c r="E3" s="180"/>
      <c r="F3" s="180"/>
      <c r="G3" s="180"/>
      <c r="H3" s="180"/>
      <c r="I3" s="180"/>
      <c r="J3" s="180"/>
      <c r="K3" s="180"/>
      <c r="L3" s="181"/>
      <c r="M3" s="181"/>
    </row>
    <row r="4" spans="1:24" ht="9.75" customHeight="1" thickBot="1" x14ac:dyDescent="0.35">
      <c r="D4" s="18"/>
    </row>
    <row r="5" spans="1:24" ht="20.100000000000001" customHeight="1" thickBot="1" x14ac:dyDescent="0.3">
      <c r="A5" s="177" t="s">
        <v>1</v>
      </c>
      <c r="B5" s="178"/>
      <c r="C5" s="179"/>
      <c r="D5" s="45"/>
      <c r="E5" s="6" t="s">
        <v>2</v>
      </c>
      <c r="F5" s="188" t="s">
        <v>3</v>
      </c>
      <c r="G5" s="189"/>
      <c r="H5" s="190" t="s">
        <v>4</v>
      </c>
      <c r="I5" s="191"/>
      <c r="J5" s="182" t="s">
        <v>5</v>
      </c>
      <c r="K5" s="204"/>
      <c r="L5" s="182" t="s">
        <v>6</v>
      </c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83"/>
    </row>
    <row r="6" spans="1:24" ht="20.100000000000001" customHeight="1" thickBot="1" x14ac:dyDescent="0.3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 x14ac:dyDescent="0.25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 x14ac:dyDescent="0.25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 x14ac:dyDescent="0.25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 x14ac:dyDescent="0.25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 x14ac:dyDescent="0.3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2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3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3">
      <c r="D14" s="192"/>
      <c r="E14" s="193"/>
      <c r="F14" s="34" t="s">
        <v>12</v>
      </c>
      <c r="G14" s="24" t="s">
        <v>3</v>
      </c>
      <c r="H14" s="34" t="s">
        <v>13</v>
      </c>
      <c r="I14" s="24" t="s">
        <v>4</v>
      </c>
      <c r="J14" s="184" t="s">
        <v>39</v>
      </c>
      <c r="K14" s="185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 x14ac:dyDescent="0.25">
      <c r="D15" s="194" t="s">
        <v>42</v>
      </c>
      <c r="E15" s="195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98" t="s">
        <v>44</v>
      </c>
      <c r="R15" s="199"/>
    </row>
    <row r="16" spans="1:24" ht="20.100000000000001" customHeight="1" thickBot="1" x14ac:dyDescent="0.3">
      <c r="D16" s="196" t="s">
        <v>45</v>
      </c>
      <c r="E16" s="197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200" t="s">
        <v>4</v>
      </c>
      <c r="R16" s="201"/>
    </row>
    <row r="17" spans="4:18" ht="18" customHeight="1" thickBot="1" x14ac:dyDescent="0.35">
      <c r="D17" s="186" t="s">
        <v>47</v>
      </c>
      <c r="E17" s="187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202" t="s">
        <v>49</v>
      </c>
      <c r="R17" s="203"/>
    </row>
    <row r="18" spans="4:18" ht="13.65" customHeight="1" x14ac:dyDescent="0.3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5">
      <c r="D23" s="2"/>
      <c r="E23" s="2"/>
      <c r="F23" s="2"/>
      <c r="G23" s="2"/>
    </row>
    <row r="24" spans="4:18" x14ac:dyDescent="0.25">
      <c r="D24" s="2"/>
      <c r="E24" s="2"/>
      <c r="F24" s="2"/>
      <c r="G24" s="2"/>
    </row>
    <row r="25" spans="4:18" x14ac:dyDescent="0.2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5">
      <c r="H564" s="2"/>
      <c r="I564" s="2"/>
      <c r="J564" s="2"/>
      <c r="K564" s="2"/>
      <c r="L564" s="2"/>
    </row>
    <row r="565" spans="4:12" x14ac:dyDescent="0.25">
      <c r="H565" s="2"/>
      <c r="I565" s="2"/>
      <c r="J565" s="2"/>
      <c r="K565" s="2"/>
      <c r="L565" s="2"/>
    </row>
    <row r="566" spans="4:12" x14ac:dyDescent="0.25">
      <c r="H566" s="2"/>
      <c r="I566" s="2"/>
      <c r="J566" s="2"/>
      <c r="K566" s="2"/>
      <c r="L566" s="2"/>
    </row>
    <row r="567" spans="4:12" x14ac:dyDescent="0.25">
      <c r="H567" s="2"/>
      <c r="I567" s="2"/>
      <c r="J567" s="2"/>
      <c r="K567" s="2"/>
      <c r="L567" s="2"/>
    </row>
    <row r="568" spans="4:12" x14ac:dyDescent="0.25">
      <c r="H568" s="2"/>
      <c r="I568" s="2"/>
      <c r="J568" s="2"/>
      <c r="K568" s="2"/>
      <c r="L568" s="2"/>
    </row>
    <row r="569" spans="4:12" x14ac:dyDescent="0.25">
      <c r="H569" s="2"/>
      <c r="I569" s="2"/>
      <c r="J569" s="2"/>
      <c r="K569" s="2"/>
      <c r="L569" s="2"/>
    </row>
    <row r="570" spans="4:12" x14ac:dyDescent="0.25">
      <c r="H570" s="2"/>
      <c r="I570" s="2"/>
      <c r="J570" s="2"/>
      <c r="K570" s="2"/>
      <c r="L570" s="2"/>
    </row>
    <row r="571" spans="4:12" x14ac:dyDescent="0.25">
      <c r="H571" s="2"/>
      <c r="I571" s="2"/>
      <c r="J571" s="2"/>
      <c r="K571" s="2"/>
      <c r="L571" s="2"/>
    </row>
    <row r="572" spans="4:12" x14ac:dyDescent="0.25">
      <c r="H572" s="2"/>
      <c r="I572" s="2"/>
      <c r="J572" s="2"/>
      <c r="K572" s="2"/>
      <c r="L572" s="2"/>
    </row>
    <row r="573" spans="4:12" x14ac:dyDescent="0.2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C577"/>
  <sheetViews>
    <sheetView showGridLines="0" tabSelected="1" zoomScale="90" zoomScaleNormal="90" zoomScaleSheetLayoutView="80" workbookViewId="0">
      <selection activeCell="M21" sqref="M21:N21"/>
    </sheetView>
  </sheetViews>
  <sheetFormatPr defaultColWidth="9.109375" defaultRowHeight="13.2" x14ac:dyDescent="0.25"/>
  <cols>
    <col min="1" max="1" width="16.5546875" style="1" customWidth="1"/>
    <col min="2" max="2" width="19.6640625" style="1" customWidth="1"/>
    <col min="3" max="3" width="17.33203125" style="1" bestFit="1" customWidth="1"/>
    <col min="4" max="4" width="10.5546875" style="1" customWidth="1"/>
    <col min="5" max="5" width="11.33203125" style="1" customWidth="1"/>
    <col min="6" max="6" width="12.33203125" style="1" customWidth="1"/>
    <col min="7" max="7" width="11" style="1" customWidth="1"/>
    <col min="8" max="8" width="12.33203125" style="1" customWidth="1"/>
    <col min="9" max="9" width="12.5546875" style="1" customWidth="1"/>
    <col min="10" max="10" width="13.109375" style="1" customWidth="1"/>
    <col min="11" max="11" width="9.109375" style="1" customWidth="1"/>
    <col min="12" max="12" width="9.33203125" style="1" customWidth="1"/>
    <col min="13" max="14" width="8.33203125" style="1" customWidth="1"/>
    <col min="15" max="17" width="9.33203125" style="1" customWidth="1"/>
    <col min="18" max="18" width="9.109375" style="1" customWidth="1"/>
    <col min="19" max="19" width="8" style="1" customWidth="1"/>
    <col min="20" max="20" width="7.88671875" style="1" customWidth="1"/>
    <col min="21" max="21" width="7" style="1" customWidth="1"/>
    <col min="22" max="25" width="9.109375" style="1"/>
    <col min="26" max="26" width="10.33203125" style="1" bestFit="1" customWidth="1"/>
    <col min="27" max="28" width="9.109375" style="1"/>
    <col min="29" max="29" width="9.109375" style="1" customWidth="1"/>
    <col min="30" max="16384" width="9.109375" style="1"/>
  </cols>
  <sheetData>
    <row r="1" spans="1:29" ht="99" customHeight="1" x14ac:dyDescent="0.25"/>
    <row r="2" spans="1:29" ht="25.95" customHeight="1" x14ac:dyDescent="0.25">
      <c r="A2" s="150" t="s">
        <v>50</v>
      </c>
      <c r="B2" s="224" t="s">
        <v>68</v>
      </c>
      <c r="C2" s="224"/>
      <c r="AC2" s="1" t="s">
        <v>51</v>
      </c>
    </row>
    <row r="3" spans="1:29" ht="25.95" customHeight="1" x14ac:dyDescent="0.25">
      <c r="A3" s="150" t="s">
        <v>52</v>
      </c>
      <c r="B3" s="148" t="s">
        <v>69</v>
      </c>
      <c r="C3" s="148" t="s">
        <v>70</v>
      </c>
      <c r="AC3" s="1" t="s">
        <v>53</v>
      </c>
    </row>
    <row r="4" spans="1:29" ht="25.95" customHeight="1" x14ac:dyDescent="0.25">
      <c r="A4" s="150" t="s">
        <v>54</v>
      </c>
      <c r="B4" s="209" t="s">
        <v>55</v>
      </c>
      <c r="C4" s="209"/>
      <c r="AC4" s="1" t="s">
        <v>56</v>
      </c>
    </row>
    <row r="5" spans="1:29" ht="21.6" customHeight="1" x14ac:dyDescent="0.25">
      <c r="A5" s="151" t="s">
        <v>57</v>
      </c>
      <c r="B5" s="243">
        <v>45058</v>
      </c>
      <c r="C5" s="209"/>
    </row>
    <row r="6" spans="1:29" ht="21.75" customHeight="1" x14ac:dyDescent="0.3">
      <c r="A6" s="151" t="s">
        <v>58</v>
      </c>
      <c r="B6" s="209" t="s">
        <v>71</v>
      </c>
      <c r="C6" s="209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1"/>
      <c r="S6" s="181"/>
    </row>
    <row r="7" spans="1:29" ht="21.75" customHeight="1" x14ac:dyDescent="0.3"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/>
      <c r="S7"/>
    </row>
    <row r="8" spans="1:29" ht="9.75" customHeight="1" thickBot="1" x14ac:dyDescent="0.35">
      <c r="D8" s="18"/>
    </row>
    <row r="9" spans="1:29" ht="20.100000000000001" customHeight="1" thickBot="1" x14ac:dyDescent="0.3">
      <c r="A9" s="229" t="s">
        <v>1</v>
      </c>
      <c r="B9" s="230"/>
      <c r="C9" s="231"/>
      <c r="D9" s="212" t="s">
        <v>10</v>
      </c>
      <c r="E9" s="210" t="s">
        <v>59</v>
      </c>
      <c r="F9" s="232" t="s">
        <v>3</v>
      </c>
      <c r="G9" s="233"/>
      <c r="H9" s="234" t="s">
        <v>4</v>
      </c>
      <c r="I9" s="234"/>
      <c r="J9" s="235" t="s">
        <v>60</v>
      </c>
      <c r="K9" s="214" t="s">
        <v>14</v>
      </c>
      <c r="L9" s="215"/>
      <c r="M9" s="214" t="s">
        <v>15</v>
      </c>
      <c r="N9" s="215"/>
      <c r="O9" s="182" t="s">
        <v>6</v>
      </c>
      <c r="P9" s="178"/>
      <c r="Q9" s="178"/>
      <c r="R9" s="178"/>
      <c r="S9" s="178"/>
      <c r="T9" s="178"/>
      <c r="U9" s="178"/>
      <c r="V9" s="178"/>
      <c r="W9" s="178"/>
      <c r="X9" s="183"/>
    </row>
    <row r="10" spans="1:29" ht="28.2" customHeight="1" x14ac:dyDescent="0.25">
      <c r="A10" s="161" t="s">
        <v>7</v>
      </c>
      <c r="B10" s="162" t="s">
        <v>8</v>
      </c>
      <c r="C10" s="163" t="s">
        <v>9</v>
      </c>
      <c r="D10" s="213"/>
      <c r="E10" s="211"/>
      <c r="F10" s="39" t="s">
        <v>12</v>
      </c>
      <c r="G10" s="133" t="s">
        <v>3</v>
      </c>
      <c r="H10" s="134" t="s">
        <v>13</v>
      </c>
      <c r="I10" s="135" t="s">
        <v>4</v>
      </c>
      <c r="J10" s="236"/>
      <c r="K10" s="136" t="s">
        <v>3</v>
      </c>
      <c r="L10" s="137" t="s">
        <v>4</v>
      </c>
      <c r="M10" s="136" t="s">
        <v>3</v>
      </c>
      <c r="N10" s="168" t="s">
        <v>4</v>
      </c>
      <c r="O10" s="67" t="s">
        <v>16</v>
      </c>
      <c r="P10" s="156" t="s">
        <v>61</v>
      </c>
      <c r="Q10" s="157" t="s">
        <v>62</v>
      </c>
      <c r="R10" s="158" t="s">
        <v>18</v>
      </c>
      <c r="S10" s="158" t="s">
        <v>19</v>
      </c>
      <c r="T10" s="158" t="s">
        <v>20</v>
      </c>
      <c r="U10" s="158" t="s">
        <v>21</v>
      </c>
      <c r="V10" s="158" t="s">
        <v>22</v>
      </c>
      <c r="W10" s="159" t="s">
        <v>23</v>
      </c>
      <c r="X10" s="160" t="s">
        <v>63</v>
      </c>
      <c r="Y10" s="61"/>
    </row>
    <row r="11" spans="1:29" ht="20.100000000000001" customHeight="1" x14ac:dyDescent="0.25">
      <c r="A11" s="56" t="s">
        <v>75</v>
      </c>
      <c r="B11" s="48" t="s">
        <v>76</v>
      </c>
      <c r="C11" s="244" t="s">
        <v>78</v>
      </c>
      <c r="D11" s="141" t="s">
        <v>26</v>
      </c>
      <c r="E11" s="138" t="s">
        <v>27</v>
      </c>
      <c r="F11" s="129">
        <v>500</v>
      </c>
      <c r="G11" s="130">
        <v>149</v>
      </c>
      <c r="H11" s="131">
        <v>0</v>
      </c>
      <c r="I11" s="132">
        <v>0</v>
      </c>
      <c r="J11" s="175"/>
      <c r="K11" s="123">
        <v>1756</v>
      </c>
      <c r="L11" s="124">
        <v>1756</v>
      </c>
      <c r="M11" s="123">
        <v>722</v>
      </c>
      <c r="N11" s="125">
        <v>722</v>
      </c>
      <c r="O11" s="77">
        <v>1.5</v>
      </c>
      <c r="P11" s="78">
        <v>210.9</v>
      </c>
      <c r="Q11" s="79">
        <v>210.9</v>
      </c>
      <c r="R11" s="80">
        <v>3</v>
      </c>
      <c r="S11" s="80">
        <v>5.2</v>
      </c>
      <c r="T11" s="80">
        <v>2.99</v>
      </c>
      <c r="U11" s="80">
        <v>2.95</v>
      </c>
      <c r="V11" s="66">
        <f>IFERROR(O11*(T11/S11), 0)</f>
        <v>0.86250000000000004</v>
      </c>
      <c r="W11" s="72">
        <f>IFERROR(O11*(U11/S11),0)</f>
        <v>0.85096153846153844</v>
      </c>
      <c r="X11" s="164">
        <f>IFERROR((W11-V11)/V11,0)</f>
        <v>-1.3377926421404764E-2</v>
      </c>
    </row>
    <row r="12" spans="1:29" ht="20.100000000000001" customHeight="1" x14ac:dyDescent="0.25">
      <c r="A12" s="56" t="s">
        <v>75</v>
      </c>
      <c r="B12" s="48" t="s">
        <v>77</v>
      </c>
      <c r="C12" s="244" t="s">
        <v>79</v>
      </c>
      <c r="D12" s="142" t="s">
        <v>29</v>
      </c>
      <c r="E12" s="15" t="s">
        <v>30</v>
      </c>
      <c r="F12" s="39">
        <v>1000</v>
      </c>
      <c r="G12" s="121">
        <v>0</v>
      </c>
      <c r="H12" s="119">
        <v>1000</v>
      </c>
      <c r="I12" s="42">
        <v>0</v>
      </c>
      <c r="J12" s="176"/>
      <c r="K12" s="126">
        <v>1755</v>
      </c>
      <c r="L12" s="127">
        <v>1749</v>
      </c>
      <c r="M12" s="126">
        <v>856</v>
      </c>
      <c r="N12" s="128">
        <v>918</v>
      </c>
      <c r="O12" s="77">
        <v>3</v>
      </c>
      <c r="P12" s="117">
        <v>211.2</v>
      </c>
      <c r="Q12" s="79">
        <v>211.2</v>
      </c>
      <c r="R12" s="80">
        <v>3</v>
      </c>
      <c r="S12" s="80">
        <v>9.5</v>
      </c>
      <c r="T12" s="80">
        <v>6.22</v>
      </c>
      <c r="U12" s="80">
        <v>6.41</v>
      </c>
      <c r="V12" s="66">
        <f t="shared" ref="V12:V14" si="0">IFERROR(O12*(T12/S12), 0)</f>
        <v>1.9642105263157896</v>
      </c>
      <c r="W12" s="72">
        <f t="shared" ref="W12:W14" si="1">IFERROR(O12*(U12/S12),0)</f>
        <v>2.0242105263157897</v>
      </c>
      <c r="X12" s="164">
        <f t="shared" ref="X12:X14" si="2">IFERROR((W12-V12)/V12,0)</f>
        <v>3.0546623794212243E-2</v>
      </c>
    </row>
    <row r="13" spans="1:29" ht="20.100000000000001" customHeight="1" x14ac:dyDescent="0.25">
      <c r="A13" s="56" t="s">
        <v>72</v>
      </c>
      <c r="B13" s="48" t="s">
        <v>73</v>
      </c>
      <c r="C13" s="244">
        <v>2886821</v>
      </c>
      <c r="D13" s="142" t="s">
        <v>32</v>
      </c>
      <c r="E13" s="15" t="s">
        <v>33</v>
      </c>
      <c r="F13" s="39">
        <v>1775</v>
      </c>
      <c r="G13" s="121">
        <v>1863</v>
      </c>
      <c r="H13" s="119">
        <v>1500</v>
      </c>
      <c r="I13" s="42">
        <v>1559</v>
      </c>
      <c r="J13" s="170" t="s">
        <v>56</v>
      </c>
      <c r="K13" s="126">
        <v>1768</v>
      </c>
      <c r="L13" s="127">
        <v>1774</v>
      </c>
      <c r="M13" s="126">
        <v>951</v>
      </c>
      <c r="N13" s="128">
        <v>879</v>
      </c>
      <c r="O13" s="77">
        <v>2</v>
      </c>
      <c r="P13" s="246">
        <v>209.5</v>
      </c>
      <c r="Q13" s="79">
        <v>209.5</v>
      </c>
      <c r="R13" s="80">
        <v>3</v>
      </c>
      <c r="S13" s="80">
        <v>5.9</v>
      </c>
      <c r="T13" s="80">
        <v>2.93</v>
      </c>
      <c r="U13" s="80">
        <v>2.82</v>
      </c>
      <c r="V13" s="66">
        <f t="shared" si="0"/>
        <v>0.99322033898305084</v>
      </c>
      <c r="W13" s="72">
        <f t="shared" si="1"/>
        <v>0.95593220338983043</v>
      </c>
      <c r="X13" s="164">
        <f t="shared" si="2"/>
        <v>-3.7542662116041035E-2</v>
      </c>
    </row>
    <row r="14" spans="1:29" ht="20.100000000000001" customHeight="1" thickBot="1" x14ac:dyDescent="0.3">
      <c r="A14" s="58" t="s">
        <v>72</v>
      </c>
      <c r="B14" s="59" t="s">
        <v>74</v>
      </c>
      <c r="C14" s="245">
        <v>2886821</v>
      </c>
      <c r="D14" s="142" t="s">
        <v>34</v>
      </c>
      <c r="E14" s="15" t="s">
        <v>33</v>
      </c>
      <c r="F14" s="39">
        <v>2925</v>
      </c>
      <c r="G14" s="121">
        <v>2693</v>
      </c>
      <c r="H14" s="119">
        <v>2200</v>
      </c>
      <c r="I14" s="42">
        <v>2274</v>
      </c>
      <c r="J14" s="170" t="s">
        <v>53</v>
      </c>
      <c r="K14" s="126">
        <v>1759</v>
      </c>
      <c r="L14" s="127">
        <v>1773</v>
      </c>
      <c r="M14" s="126">
        <v>801</v>
      </c>
      <c r="N14" s="128">
        <v>714</v>
      </c>
      <c r="O14" s="77">
        <v>2</v>
      </c>
      <c r="P14" s="117">
        <v>210.2</v>
      </c>
      <c r="Q14" s="79">
        <v>210.2</v>
      </c>
      <c r="R14" s="80">
        <v>3</v>
      </c>
      <c r="S14" s="80">
        <v>5.9</v>
      </c>
      <c r="T14" s="80">
        <v>3.65</v>
      </c>
      <c r="U14" s="80">
        <v>3</v>
      </c>
      <c r="V14" s="66">
        <f t="shared" si="0"/>
        <v>1.2372881355932202</v>
      </c>
      <c r="W14" s="72">
        <f t="shared" si="1"/>
        <v>1.0169491525423728</v>
      </c>
      <c r="X14" s="164">
        <f t="shared" si="2"/>
        <v>-0.17808219178082182</v>
      </c>
    </row>
    <row r="15" spans="1:29" ht="20.100000000000001" customHeight="1" thickBot="1" x14ac:dyDescent="0.3">
      <c r="A15" s="152"/>
      <c r="B15" s="153" t="s">
        <v>64</v>
      </c>
      <c r="C15" s="154" t="s">
        <v>56</v>
      </c>
      <c r="D15" s="143" t="s">
        <v>36</v>
      </c>
      <c r="E15" s="16" t="s">
        <v>37</v>
      </c>
      <c r="F15" s="40">
        <v>150</v>
      </c>
      <c r="G15" s="122">
        <f>IF(C15="Yes",150,0)</f>
        <v>0</v>
      </c>
      <c r="H15" s="120">
        <v>150</v>
      </c>
      <c r="I15" s="169">
        <f>IF(C15="Yes",150,0)</f>
        <v>0</v>
      </c>
      <c r="J15" s="174"/>
      <c r="K15" s="110"/>
      <c r="L15" s="111"/>
      <c r="M15" s="110"/>
      <c r="N15" s="112"/>
      <c r="O15" s="110"/>
      <c r="P15" s="118"/>
      <c r="Q15" s="113"/>
      <c r="R15" s="114"/>
      <c r="S15" s="114"/>
      <c r="T15" s="114"/>
      <c r="U15" s="114"/>
      <c r="V15" s="114"/>
      <c r="W15" s="115"/>
      <c r="X15" s="116"/>
    </row>
    <row r="16" spans="1:29" ht="20.100000000000001" customHeight="1" x14ac:dyDescent="0.25">
      <c r="D16" s="20"/>
      <c r="E16" s="20"/>
      <c r="F16" s="21"/>
      <c r="G16" s="2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8"/>
      <c r="T16" s="12"/>
    </row>
    <row r="17" spans="4:20" ht="20.100000000000001" customHeight="1" thickBot="1" x14ac:dyDescent="0.3">
      <c r="D17" s="19" t="s">
        <v>38</v>
      </c>
      <c r="E17" s="17"/>
      <c r="F17" s="17"/>
      <c r="G17" s="1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8"/>
      <c r="S17" s="12"/>
    </row>
    <row r="18" spans="4:20" ht="20.100000000000001" customHeight="1" thickBot="1" x14ac:dyDescent="0.3">
      <c r="D18" s="192"/>
      <c r="E18" s="193"/>
      <c r="F18" s="34" t="s">
        <v>12</v>
      </c>
      <c r="G18" s="24" t="s">
        <v>3</v>
      </c>
      <c r="H18" s="34" t="s">
        <v>13</v>
      </c>
      <c r="I18" s="24" t="s">
        <v>4</v>
      </c>
      <c r="J18" s="171"/>
      <c r="K18" s="184" t="s">
        <v>39</v>
      </c>
      <c r="L18" s="241"/>
      <c r="M18" s="241"/>
      <c r="N18" s="242"/>
      <c r="O18" s="139"/>
      <c r="P18" s="144"/>
      <c r="Q18" s="149" t="s">
        <v>65</v>
      </c>
      <c r="R18" s="205" t="s">
        <v>66</v>
      </c>
      <c r="S18" s="206"/>
      <c r="T18" s="147"/>
    </row>
    <row r="19" spans="4:20" ht="20.100000000000001" customHeight="1" x14ac:dyDescent="0.25">
      <c r="D19" s="194" t="s">
        <v>42</v>
      </c>
      <c r="E19" s="195"/>
      <c r="F19" s="35">
        <f>SUM(F11:F13)</f>
        <v>3275</v>
      </c>
      <c r="G19" s="25">
        <f>G11+G12+G13</f>
        <v>2012</v>
      </c>
      <c r="H19" s="35">
        <f>SUM(H11:H13)</f>
        <v>2500</v>
      </c>
      <c r="I19" s="25">
        <f>I11+I12+I13</f>
        <v>1559</v>
      </c>
      <c r="J19" s="172"/>
      <c r="K19" s="216" t="s">
        <v>43</v>
      </c>
      <c r="L19" s="217"/>
      <c r="M19" s="218">
        <f>-"0.022"</f>
        <v>-2.1999999999999999E-2</v>
      </c>
      <c r="N19" s="219"/>
      <c r="O19" s="140"/>
      <c r="P19" s="145" t="s">
        <v>3</v>
      </c>
      <c r="Q19" s="165">
        <f>SUM(V11:V15)</f>
        <v>5.0572190008920606</v>
      </c>
      <c r="R19" s="207">
        <f>SUM(G11:G13)</f>
        <v>2012</v>
      </c>
      <c r="S19" s="208"/>
      <c r="T19" s="5"/>
    </row>
    <row r="20" spans="4:20" ht="20.100000000000001" customHeight="1" thickBot="1" x14ac:dyDescent="0.3">
      <c r="D20" s="196" t="s">
        <v>45</v>
      </c>
      <c r="E20" s="197"/>
      <c r="F20" s="36">
        <f>F14+F15</f>
        <v>3075</v>
      </c>
      <c r="G20" s="26">
        <f>G15+G14</f>
        <v>2693</v>
      </c>
      <c r="H20" s="36">
        <f>H14+H15</f>
        <v>2350</v>
      </c>
      <c r="I20" s="26">
        <f>I15+I14</f>
        <v>2274</v>
      </c>
      <c r="J20" s="172"/>
      <c r="K20" s="237" t="s">
        <v>46</v>
      </c>
      <c r="L20" s="238"/>
      <c r="M20" s="220">
        <v>-0.02</v>
      </c>
      <c r="N20" s="221"/>
      <c r="O20" s="140"/>
      <c r="P20" s="146" t="s">
        <v>4</v>
      </c>
      <c r="Q20" s="166">
        <f>SUM(W11:W15)</f>
        <v>4.8480534207095314</v>
      </c>
      <c r="R20" s="225">
        <f>SUM(I11:I14)</f>
        <v>3833</v>
      </c>
      <c r="S20" s="226"/>
      <c r="T20"/>
    </row>
    <row r="21" spans="4:20" ht="18" customHeight="1" thickBot="1" x14ac:dyDescent="0.4">
      <c r="D21" s="186" t="s">
        <v>47</v>
      </c>
      <c r="E21" s="187"/>
      <c r="F21" s="37">
        <f>F19-F20</f>
        <v>200</v>
      </c>
      <c r="G21" s="27">
        <f>G19-G20</f>
        <v>-681</v>
      </c>
      <c r="H21" s="37">
        <f>H19-H20</f>
        <v>150</v>
      </c>
      <c r="I21" s="27">
        <f>I19-I20</f>
        <v>-715</v>
      </c>
      <c r="J21" s="173"/>
      <c r="K21" s="239" t="s">
        <v>48</v>
      </c>
      <c r="L21" s="240"/>
      <c r="M21" s="222">
        <f>IFERROR(AVERAGE(M19:N20),0)</f>
        <v>-2.0999999999999998E-2</v>
      </c>
      <c r="N21" s="223"/>
      <c r="O21" s="140"/>
      <c r="P21" s="155" t="s">
        <v>67</v>
      </c>
      <c r="Q21" s="167">
        <f>Q19-Q20</f>
        <v>0.20916558018252918</v>
      </c>
      <c r="R21" s="227">
        <f>R19-R20</f>
        <v>-1821</v>
      </c>
      <c r="S21" s="228"/>
      <c r="T21"/>
    </row>
    <row r="22" spans="4:20" ht="13.65" customHeight="1" x14ac:dyDescent="0.3">
      <c r="D22" s="22"/>
      <c r="E22" s="22"/>
      <c r="F22" s="23"/>
      <c r="G22" s="23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5"/>
    </row>
    <row r="23" spans="4:20" ht="13.5" customHeight="1" x14ac:dyDescent="0.25">
      <c r="D23" s="3"/>
      <c r="E23" s="3"/>
      <c r="F23" s="3"/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4:20" ht="20.100000000000001" customHeight="1" x14ac:dyDescent="0.25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13"/>
    </row>
    <row r="25" spans="4:20" ht="20.100000000000001" customHeight="1" x14ac:dyDescent="0.25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13"/>
    </row>
    <row r="26" spans="4:20" ht="20.100000000000001" customHeight="1" x14ac:dyDescent="0.25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4:20" ht="20.100000000000001" customHeight="1" x14ac:dyDescent="0.25">
      <c r="D27" s="2"/>
      <c r="E27" s="2"/>
      <c r="F27" s="2"/>
      <c r="G27" s="2"/>
    </row>
    <row r="28" spans="4:20" x14ac:dyDescent="0.25">
      <c r="D28" s="2"/>
      <c r="E28" s="2"/>
      <c r="F28" s="2"/>
      <c r="G28" s="2"/>
    </row>
    <row r="29" spans="4:20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4:20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4:20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4:20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4:18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4:18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8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4:18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18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4:18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4:18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4:18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4:18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4:18" x14ac:dyDescent="0.2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4:18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4:18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4:18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4:18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4:18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4:18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2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2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2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2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2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2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2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2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2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2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2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2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2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2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2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2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2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2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2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2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2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2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2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2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2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2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2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2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2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2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2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2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2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2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2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2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2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2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2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2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2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2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2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2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2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2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2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2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2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2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2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2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2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2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2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2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2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2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2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2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2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2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2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2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2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2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2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2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2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2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2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2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2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2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2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2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2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2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2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2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2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2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2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2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2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2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2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2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2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2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2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2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2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2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2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2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2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2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2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2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2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2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2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2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2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2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2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2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2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2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2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2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2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2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2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2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2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2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2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2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2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2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2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2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2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2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2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2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2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2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2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2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2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2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2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2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2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2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2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2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2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2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2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2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2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2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2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2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2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2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2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2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2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2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2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2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2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2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2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2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2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2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2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2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2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2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2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2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2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2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2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2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2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2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2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2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2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2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2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2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2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2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2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2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2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2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2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2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2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2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2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2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2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2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2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2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2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2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2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2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2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2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2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2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2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2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2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2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2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2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2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2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2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2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2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2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2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2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2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2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2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2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2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2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2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2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2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2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2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2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2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2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2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2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2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2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2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2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2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2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2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2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2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2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2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2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2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2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2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2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2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2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2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2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2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2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2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2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2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2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2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2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2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2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2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2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2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2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2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2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2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2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2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2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2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2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2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2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2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2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2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2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2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2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2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2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2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2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2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2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2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2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2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2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2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2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2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2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2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2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2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2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2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2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2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25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25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25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4:18" x14ac:dyDescent="0.25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4:18" x14ac:dyDescent="0.25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4:18" x14ac:dyDescent="0.25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4:18" x14ac:dyDescent="0.25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4:18" x14ac:dyDescent="0.25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4:18" x14ac:dyDescent="0.25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4:18" x14ac:dyDescent="0.25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4:18" x14ac:dyDescent="0.25"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4:18" x14ac:dyDescent="0.25"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4:18" x14ac:dyDescent="0.25"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4:18" x14ac:dyDescent="0.25"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4:18" x14ac:dyDescent="0.25"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4:18" x14ac:dyDescent="0.25"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4:18" x14ac:dyDescent="0.25"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4:18" x14ac:dyDescent="0.25"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4:18" x14ac:dyDescent="0.25"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8:18" x14ac:dyDescent="0.25"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</sheetData>
  <mergeCells count="29"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19:E19"/>
    <mergeCell ref="D20:E20"/>
    <mergeCell ref="M20:N20"/>
    <mergeCell ref="M21:N21"/>
    <mergeCell ref="B5:C5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</mergeCells>
  <conditionalFormatting sqref="C15">
    <cfRule type="cellIs" dxfId="0" priority="1" operator="equal">
      <formula>$AC$2</formula>
    </cfRule>
  </conditionalFormatting>
  <dataValidations count="2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</dataValidations>
  <printOptions horizontalCentered="1"/>
  <pageMargins left="0.25" right="0.23" top="0.25" bottom="0.25" header="0" footer="0"/>
  <pageSetup scale="5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'2EP-2925'!Print_Area</vt:lpstr>
      <vt:lpstr>'2EP-3200'!Print_Area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2023-05-12T14:20:25Z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