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6AB6C332-340D-BC4F-9FC6-58B6D29916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F14" i="7"/>
  <c r="F13" i="7"/>
  <c r="H13" i="7"/>
  <c r="H14" i="7"/>
  <c r="W12" i="7"/>
  <c r="W13" i="7"/>
  <c r="W14" i="7"/>
  <c r="W11" i="7"/>
  <c r="Q20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<sst xmlns="http://schemas.openxmlformats.org/spreadsheetml/2006/main" count="113" uniqueCount="92">
  <si>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</si>
  <si>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</si>
  <si>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</si>
  <si>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</si>
  <si>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</si>
  <si>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</si>
  <si>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</si>
  <si>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</si>
  <si>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</si>
  <si>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</si>
  <si>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</si>
  <si>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</si>
  <si>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</si>
  <si>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</si>
  <si>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</si>
  <si>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</si>
  <si>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</si>
  <si>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</si>
  <si>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</si>
  <si>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</si>
  <si>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</si>
  <si>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</si>
  <si>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</si>
  <si>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</si>
  <si>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</si>
  <si>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</si>
  <si>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</si>
  <si>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</si>
  <si>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</si>
  <si>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</si>
  <si>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</si>
  <si>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</si>
  <si>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</si>
  <si>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</si>
  <si>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</si>
  <si>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</si>
  <si>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</si>
  <si>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</si>
  <si>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</si>
  <si>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</si>
  <si>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</si>
  <si>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</si>
  <si>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</si>
  <si>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</si>
  <si>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</si>
  <si>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</si>
  <si>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</si>
  <si>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</si>
  <si>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</si>
  <si>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</si>
  <si>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</si>
  <si>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</si>
  <si>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</si>
  <si>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</si>
  <si>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</si>
  <si>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</si>
  <si>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</si>
  <si>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</si>
  <si>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</si>
  <si>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</si>
  <si>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</si>
  <si>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</si>
  <si>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</si>
  <si>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</si>
  <si>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</si>
  <si>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</si>
  <si>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</si>
  <si>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</si>
  <si>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</si>
  <si>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</si>
  <si>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</si>
  <si>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</si>
  <si>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</si>
  <si>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</si>
  <si>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</si>
  <si>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</si>
  <si>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</si>
  <si>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</si>
  <si>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</si>
  <si>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</si>
  <si>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</si>
  <si>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</si>
  <si>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GREEN TOWNSHIP, OH</t>
  </si>
  <si>
    <t>JORDAN BEST</t>
  </si>
  <si>
    <t>A1-D.25-G10</t>
  </si>
  <si>
    <t>NCA24HPFA</t>
  </si>
  <si>
    <t>MUA</t>
  </si>
  <si>
    <t>Z</t>
  </si>
  <si>
    <t>ZJ078N12B2B5HAA2A2</t>
  </si>
  <si>
    <t>N1F9014084</t>
  </si>
  <si>
    <t>ZJ090N18D2B5HAA2A2</t>
  </si>
  <si>
    <t>N1H9179872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</si>
</sst>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B10" zoomScale="90" zoomScaleNormal="90" zoomScaleSheetLayoutView="80" workbookViewId="0">
      <selection activeCell="N27" sqref="N27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1" t="s">
        <v>0</v>
      </c>
      <c r="B2" s="156">
        <v>3444</v>
      </c>
      <c r="C2" s="156"/>
      <c r="AC2" s="1" t="s">
        <v>1</v>
      </c>
      <c r="AG2" s="1" t="s">
        <v>2</v>
      </c>
    </row>
    <row r="3" spans="1:33" ht="25.9" customHeight="1" x14ac:dyDescent="0.2">
      <c r="A3" s="101" t="s">
        <v>3</v>
      </c>
      <c r="B3" s="155" t="s">
        <v>82</v>
      </c>
      <c r="C3" s="155"/>
      <c r="AC3" s="1" t="s">
        <v>4</v>
      </c>
      <c r="AG3" s="100" t="s">
        <v>5</v>
      </c>
    </row>
    <row r="4" spans="1:33" ht="25.9" customHeight="1" x14ac:dyDescent="0.2">
      <c r="A4" s="101" t="s">
        <v>6</v>
      </c>
      <c r="B4" s="161" t="s">
        <v>12</v>
      </c>
      <c r="C4" s="161"/>
      <c r="AC4" s="1" t="s">
        <v>7</v>
      </c>
      <c r="AG4" s="100" t="s">
        <v>8</v>
      </c>
    </row>
    <row r="5" spans="1:33" ht="21.6" customHeight="1" x14ac:dyDescent="0.2">
      <c r="A5" s="102" t="s">
        <v>9</v>
      </c>
      <c r="B5" s="154">
        <v>45009</v>
      </c>
      <c r="C5" s="154"/>
      <c r="AG5" s="100" t="s">
        <v>10</v>
      </c>
    </row>
    <row r="6" spans="1:33" ht="21.75" customHeight="1" x14ac:dyDescent="0.2">
      <c r="A6" s="102" t="s">
        <v>11</v>
      </c>
      <c r="B6" s="155" t="s">
        <v>83</v>
      </c>
      <c r="C6" s="155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3"/>
      <c r="AG6" s="100" t="s">
        <v>12</v>
      </c>
    </row>
    <row r="7" spans="1:33" ht="21.75" customHeight="1" x14ac:dyDescent="0.2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/>
      <c r="S7"/>
      <c r="AG7" s="100" t="s">
        <v>13</v>
      </c>
    </row>
    <row r="8" spans="1:33" ht="9.75" customHeight="1" thickBot="1" x14ac:dyDescent="0.25">
      <c r="D8" s="12"/>
      <c r="AG8" s="100" t="s">
        <v>14</v>
      </c>
    </row>
    <row r="9" spans="1:33" ht="20.100000000000001" customHeight="1" thickBot="1" x14ac:dyDescent="0.2">
      <c r="A9" s="124" t="s">
        <v>15</v>
      </c>
      <c r="B9" s="125"/>
      <c r="C9" s="126"/>
      <c r="D9" s="164" t="s">
        <v>16</v>
      </c>
      <c r="E9" s="162" t="s">
        <v>17</v>
      </c>
      <c r="F9" s="127" t="s">
        <v>18</v>
      </c>
      <c r="G9" s="128"/>
      <c r="H9" s="129" t="s">
        <v>19</v>
      </c>
      <c r="I9" s="129"/>
      <c r="J9" s="135" t="s">
        <v>20</v>
      </c>
      <c r="K9" s="133" t="s">
        <v>21</v>
      </c>
      <c r="L9" s="134"/>
      <c r="M9" s="133" t="s">
        <v>22</v>
      </c>
      <c r="N9" s="134"/>
      <c r="O9" s="130" t="s">
        <v>23</v>
      </c>
      <c r="P9" s="131"/>
      <c r="Q9" s="131"/>
      <c r="R9" s="131"/>
      <c r="S9" s="131"/>
      <c r="T9" s="131"/>
      <c r="U9" s="131"/>
      <c r="V9" s="131"/>
      <c r="W9" s="131"/>
      <c r="X9" s="132"/>
    </row>
    <row r="10" spans="1:33" ht="28.15" customHeight="1" x14ac:dyDescent="0.15">
      <c r="A10" s="85" t="s">
        <v>24</v>
      </c>
      <c r="B10" s="86" t="s">
        <v>25</v>
      </c>
      <c r="C10" s="87" t="s">
        <v>26</v>
      </c>
      <c r="D10" s="165"/>
      <c r="E10" s="163"/>
      <c r="F10" s="26" t="s">
        <v>27</v>
      </c>
      <c r="G10" s="61" t="s">
        <v>18</v>
      </c>
      <c r="H10" s="62" t="s">
        <v>28</v>
      </c>
      <c r="I10" s="63" t="s">
        <v>19</v>
      </c>
      <c r="J10" s="136"/>
      <c r="K10" s="64" t="s">
        <v>18</v>
      </c>
      <c r="L10" s="65" t="s">
        <v>19</v>
      </c>
      <c r="M10" s="64" t="s">
        <v>18</v>
      </c>
      <c r="N10" s="92" t="s">
        <v>19</v>
      </c>
      <c r="O10" s="35" t="s">
        <v>29</v>
      </c>
      <c r="P10" s="80" t="s">
        <v>30</v>
      </c>
      <c r="Q10" s="81" t="s">
        <v>31</v>
      </c>
      <c r="R10" s="82" t="s">
        <v>32</v>
      </c>
      <c r="S10" s="82" t="s">
        <v>33</v>
      </c>
      <c r="T10" s="82" t="s">
        <v>34</v>
      </c>
      <c r="U10" s="82" t="s">
        <v>35</v>
      </c>
      <c r="V10" s="82" t="s">
        <v>36</v>
      </c>
      <c r="W10" s="83" t="s">
        <v>37</v>
      </c>
      <c r="X10" s="84" t="s">
        <v>38</v>
      </c>
      <c r="Y10" s="33"/>
    </row>
    <row r="11" spans="1:33" ht="20.100000000000001" customHeight="1" x14ac:dyDescent="0.15">
      <c r="A11" s="30" t="s">
        <v>39</v>
      </c>
      <c r="B11" s="29" t="s">
        <v>88</v>
      </c>
      <c r="C11" s="106" t="s">
        <v>89</v>
      </c>
      <c r="D11" s="69" t="s">
        <v>40</v>
      </c>
      <c r="E11" s="66" t="s">
        <v>41</v>
      </c>
      <c r="F11" s="57">
        <v>500</v>
      </c>
      <c r="G11" s="58">
        <v>0</v>
      </c>
      <c r="H11" s="59">
        <v>0</v>
      </c>
      <c r="I11" s="60">
        <v>0</v>
      </c>
      <c r="J11" s="98"/>
      <c r="K11" s="51">
        <v>1748</v>
      </c>
      <c r="L11" s="52">
        <v>1744</v>
      </c>
      <c r="M11" s="51">
        <v>845</v>
      </c>
      <c r="N11" s="53">
        <v>820</v>
      </c>
      <c r="O11" s="36">
        <v>1.5</v>
      </c>
      <c r="P11" s="110">
        <v>204.6</v>
      </c>
      <c r="Q11" s="111">
        <v>204.6</v>
      </c>
      <c r="R11" s="37">
        <v>3</v>
      </c>
      <c r="S11" s="37">
        <v>5</v>
      </c>
      <c r="T11" s="37">
        <v>5.73</v>
      </c>
      <c r="U11" s="37">
        <v>3.76</v>
      </c>
      <c r="V11" s="34">
        <f>IFERROR((P11*T11*0.8*0.9*1.732)/746,0)</f>
        <v>1.959755121072386</v>
      </c>
      <c r="W11" s="34">
        <f>IFERROR((Q11*U11*0.8*0.9*1.732)/746,0)</f>
        <v>1.2859824180160857</v>
      </c>
      <c r="X11" s="88">
        <f>IFERROR((W11-V11)/V11,0)</f>
        <v>-0.34380453752181506</v>
      </c>
    </row>
    <row r="12" spans="1:33" ht="20.100000000000001" customHeight="1" x14ac:dyDescent="0.15">
      <c r="A12" s="30" t="s">
        <v>39</v>
      </c>
      <c r="B12" s="29" t="s">
        <v>90</v>
      </c>
      <c r="C12" s="106" t="s">
        <v>91</v>
      </c>
      <c r="D12" s="70" t="s">
        <v>42</v>
      </c>
      <c r="E12" s="9" t="s">
        <v>43</v>
      </c>
      <c r="F12" s="26">
        <v>1000</v>
      </c>
      <c r="G12" s="49">
        <v>215</v>
      </c>
      <c r="H12" s="47">
        <v>1000</v>
      </c>
      <c r="I12" s="28">
        <v>1004</v>
      </c>
      <c r="J12" s="99"/>
      <c r="K12" s="54">
        <v>1754</v>
      </c>
      <c r="L12" s="55">
        <v>1754</v>
      </c>
      <c r="M12" s="54">
        <v>974</v>
      </c>
      <c r="N12" s="56">
        <v>974</v>
      </c>
      <c r="O12" s="36">
        <v>3</v>
      </c>
      <c r="P12" s="112">
        <v>204.8</v>
      </c>
      <c r="Q12" s="111">
        <v>204.8</v>
      </c>
      <c r="R12" s="37">
        <v>3</v>
      </c>
      <c r="S12" s="37">
        <v>9.4</v>
      </c>
      <c r="T12" s="37">
        <v>8.41</v>
      </c>
      <c r="U12" s="37">
        <v>8.41</v>
      </c>
      <c r="V12" s="34">
        <f t="shared" ref="V12:V14" si="0">IFERROR((P12*T12*0.8*0.9*1.732)/746,0)</f>
        <v>2.8791713012332441</v>
      </c>
      <c r="W12" s="34">
        <f t="shared" ref="W12:W14" si="1">IFERROR((Q12*U12*0.8*0.9*1.732)/746,0)</f>
        <v>2.8791713012332441</v>
      </c>
      <c r="X12" s="88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29" t="s">
        <v>84</v>
      </c>
      <c r="C13" s="106">
        <v>3836625</v>
      </c>
      <c r="D13" s="70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49">
        <v>1289</v>
      </c>
      <c r="H13" s="47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1662</v>
      </c>
      <c r="J13" s="93" t="s">
        <v>7</v>
      </c>
      <c r="K13" s="54">
        <v>1786</v>
      </c>
      <c r="L13" s="55">
        <v>1754</v>
      </c>
      <c r="M13" s="54">
        <v>880</v>
      </c>
      <c r="N13" s="56">
        <v>1135</v>
      </c>
      <c r="O13" s="36">
        <v>2</v>
      </c>
      <c r="P13" s="112">
        <v>205.3</v>
      </c>
      <c r="Q13" s="111">
        <v>203.3</v>
      </c>
      <c r="R13" s="37">
        <v>3</v>
      </c>
      <c r="S13" s="37">
        <v>5.38</v>
      </c>
      <c r="T13" s="37">
        <v>2.4900000000000002</v>
      </c>
      <c r="U13" s="37">
        <v>3.15</v>
      </c>
      <c r="V13" s="34">
        <f t="shared" si="0"/>
        <v>0.85453499581769454</v>
      </c>
      <c r="W13" s="34">
        <f t="shared" si="1"/>
        <v>1.0705069447721181</v>
      </c>
      <c r="X13" s="88">
        <f t="shared" si="2"/>
        <v>0.25273622497784598</v>
      </c>
    </row>
    <row r="14" spans="1:33" ht="20.100000000000001" customHeight="1" thickBot="1" x14ac:dyDescent="0.2">
      <c r="A14" s="31" t="s">
        <v>44</v>
      </c>
      <c r="B14" s="32" t="s">
        <v>85</v>
      </c>
      <c r="C14" s="106">
        <v>3836625</v>
      </c>
      <c r="D14" s="70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49">
        <v>2169</v>
      </c>
      <c r="H14" s="47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2272</v>
      </c>
      <c r="J14" s="93" t="s">
        <v>7</v>
      </c>
      <c r="K14" s="54">
        <v>1763</v>
      </c>
      <c r="L14" s="55">
        <v>1754</v>
      </c>
      <c r="M14" s="54">
        <v>883</v>
      </c>
      <c r="N14" s="56">
        <v>925</v>
      </c>
      <c r="O14" s="36">
        <v>2</v>
      </c>
      <c r="P14" s="112">
        <v>204.9</v>
      </c>
      <c r="Q14" s="111">
        <v>201.5</v>
      </c>
      <c r="R14" s="37">
        <v>3</v>
      </c>
      <c r="S14" s="37">
        <v>5.38</v>
      </c>
      <c r="T14" s="37">
        <v>3.86</v>
      </c>
      <c r="U14" s="37">
        <v>3.98</v>
      </c>
      <c r="V14" s="34">
        <f t="shared" si="0"/>
        <v>1.3221198318498661</v>
      </c>
      <c r="W14" s="34">
        <f t="shared" si="1"/>
        <v>1.3406014327077749</v>
      </c>
      <c r="X14" s="88">
        <f t="shared" si="2"/>
        <v>1.3978763809971664E-2</v>
      </c>
    </row>
    <row r="15" spans="1:33" ht="20.100000000000001" customHeight="1" thickBot="1" x14ac:dyDescent="0.2">
      <c r="A15" s="77"/>
      <c r="B15" s="78" t="s">
        <v>48</v>
      </c>
      <c r="C15" s="108" t="s">
        <v>4</v>
      </c>
      <c r="D15" s="71" t="s">
        <v>49</v>
      </c>
      <c r="E15" s="10" t="s">
        <v>50</v>
      </c>
      <c r="F15" s="27">
        <v>150</v>
      </c>
      <c r="G15" s="50">
        <f>IF(C15="Yes",150,0)</f>
        <v>150</v>
      </c>
      <c r="H15" s="48">
        <v>150</v>
      </c>
      <c r="I15" s="109">
        <f>IF(C15="Yes",150,0)</f>
        <v>150</v>
      </c>
      <c r="J15" s="97"/>
      <c r="K15" s="39"/>
      <c r="L15" s="40"/>
      <c r="M15" s="39"/>
      <c r="N15" s="41"/>
      <c r="O15" s="39"/>
      <c r="P15" s="46"/>
      <c r="Q15" s="42"/>
      <c r="R15" s="43"/>
      <c r="S15" s="43"/>
      <c r="T15" s="43"/>
      <c r="U15" s="43"/>
      <c r="V15" s="43"/>
      <c r="W15" s="44"/>
      <c r="X15" s="45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2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2" ht="20.100000000000001" customHeight="1" thickBot="1" x14ac:dyDescent="0.2">
      <c r="D18" s="146"/>
      <c r="E18" s="147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41" t="s">
        <v>52</v>
      </c>
      <c r="L18" s="142"/>
      <c r="M18" s="142"/>
      <c r="N18" s="143"/>
      <c r="O18" s="67"/>
      <c r="P18" s="72"/>
      <c r="Q18" s="76" t="s">
        <v>53</v>
      </c>
      <c r="R18" s="157" t="s">
        <v>54</v>
      </c>
      <c r="S18" s="158"/>
      <c r="T18" s="75"/>
    </row>
    <row r="19" spans="1:22" ht="20.100000000000001" customHeight="1" x14ac:dyDescent="0.15">
      <c r="D19" s="170" t="s">
        <v>55</v>
      </c>
      <c r="E19" s="171"/>
      <c r="F19" s="23">
        <f>SUM(F11:F13)</f>
        <v>3450</v>
      </c>
      <c r="G19" s="19">
        <f>G11+G12+G13</f>
        <v>1504</v>
      </c>
      <c r="H19" s="23">
        <f>SUM(H11:H13)</f>
        <v>2700</v>
      </c>
      <c r="I19" s="19">
        <f>I11+I12+I13</f>
        <v>2666</v>
      </c>
      <c r="J19" s="95"/>
      <c r="K19" s="166" t="s">
        <v>56</v>
      </c>
      <c r="L19" s="167"/>
      <c r="M19" s="168">
        <v>-1E-3</v>
      </c>
      <c r="N19" s="169"/>
      <c r="O19" s="68"/>
      <c r="P19" s="73" t="s">
        <v>18</v>
      </c>
      <c r="Q19" s="89">
        <f>SUM(V11:V15)</f>
        <v>7.0155812499731907</v>
      </c>
      <c r="R19" s="159">
        <f>SUM(G11:G13)</f>
        <v>1504</v>
      </c>
      <c r="S19" s="160"/>
      <c r="T19" s="3"/>
    </row>
    <row r="20" spans="1:22" ht="20.100000000000001" customHeight="1" thickBot="1" x14ac:dyDescent="0.2">
      <c r="D20" s="148" t="s">
        <v>57</v>
      </c>
      <c r="E20" s="149"/>
      <c r="F20" s="24">
        <f>F14+F15</f>
        <v>3350</v>
      </c>
      <c r="G20" s="20">
        <f>G15+G14</f>
        <v>2319</v>
      </c>
      <c r="H20" s="24">
        <f>H14+H15</f>
        <v>2600</v>
      </c>
      <c r="I20" s="20">
        <f>I15+I14</f>
        <v>2422</v>
      </c>
      <c r="J20" s="95"/>
      <c r="K20" s="137" t="s">
        <v>58</v>
      </c>
      <c r="L20" s="138"/>
      <c r="M20" s="150">
        <v>1.4E-2</v>
      </c>
      <c r="N20" s="151"/>
      <c r="O20" s="68"/>
      <c r="P20" s="74" t="s">
        <v>19</v>
      </c>
      <c r="Q20" s="90">
        <f>SUM(W11:W15)</f>
        <v>6.5762620967292227</v>
      </c>
      <c r="R20" s="118">
        <f>SUM(I11:I13)</f>
        <v>2666</v>
      </c>
      <c r="S20" s="119"/>
      <c r="T20"/>
    </row>
    <row r="21" spans="1:22" ht="18" customHeight="1" thickBot="1" x14ac:dyDescent="0.3">
      <c r="D21" s="144" t="s">
        <v>59</v>
      </c>
      <c r="E21" s="145"/>
      <c r="F21" s="25">
        <f>F19-F20</f>
        <v>100</v>
      </c>
      <c r="G21" s="21">
        <f>G19-G20</f>
        <v>-815</v>
      </c>
      <c r="H21" s="25">
        <f>H19-H20</f>
        <v>100</v>
      </c>
      <c r="I21" s="21">
        <f>I19-I20</f>
        <v>244</v>
      </c>
      <c r="J21" s="96"/>
      <c r="K21" s="139" t="s">
        <v>60</v>
      </c>
      <c r="L21" s="140"/>
      <c r="M21" s="152">
        <f>IFERROR(AVERAGE(M19:N20),0)</f>
        <v>6.5000000000000006E-3</v>
      </c>
      <c r="N21" s="153"/>
      <c r="O21" s="68"/>
      <c r="P21" s="79" t="s">
        <v>61</v>
      </c>
      <c r="Q21" s="91">
        <f>Q20-Q19</f>
        <v>-0.43931915324396797</v>
      </c>
      <c r="R21" s="120">
        <f>R20-R19</f>
        <v>1162</v>
      </c>
      <c r="S21" s="121"/>
      <c r="T21"/>
    </row>
    <row r="22" spans="1:22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2" ht="13.7" customHeight="1" x14ac:dyDescent="0.15">
      <c r="A23" s="105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2" ht="13.5" x14ac:dyDescent="0.15">
      <c r="A24" s="103" t="s">
        <v>63</v>
      </c>
      <c r="B24" s="114" t="s">
        <v>64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6"/>
      <c r="M24" s="2"/>
      <c r="N24" s="2"/>
      <c r="O24" s="2"/>
      <c r="P24" s="2"/>
      <c r="Q24" s="2"/>
      <c r="R24" s="2"/>
    </row>
    <row r="25" spans="1:22" ht="13.5" x14ac:dyDescent="0.15">
      <c r="A25" s="104"/>
      <c r="B25" s="113" t="s">
        <v>65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22" ht="13.5" x14ac:dyDescent="0.15">
      <c r="A26" s="29" t="s">
        <v>86</v>
      </c>
      <c r="B26" s="113" t="s">
        <v>70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2"/>
      <c r="N26" s="2"/>
      <c r="O26" s="2"/>
      <c r="P26" s="2"/>
      <c r="Q26" s="2"/>
      <c r="R26" s="2"/>
    </row>
    <row r="27" spans="1:22" ht="13.5" x14ac:dyDescent="0.15">
      <c r="A27" s="29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2"/>
      <c r="N27" s="2"/>
      <c r="O27" s="2"/>
      <c r="P27" s="2"/>
      <c r="Q27" s="2"/>
      <c r="R27" s="2"/>
    </row>
    <row r="28" spans="1:22" ht="13.5" x14ac:dyDescent="0.15">
      <c r="A28" s="29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2"/>
      <c r="N28" s="2"/>
      <c r="O28" s="2"/>
      <c r="P28" s="2"/>
      <c r="Q28" s="2"/>
      <c r="R28" s="2"/>
    </row>
    <row r="29" spans="1:22" ht="13.5" x14ac:dyDescent="0.15">
      <c r="A29" s="29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2"/>
      <c r="N29" s="2"/>
      <c r="O29" s="2"/>
      <c r="P29" s="2"/>
      <c r="Q29" s="2"/>
      <c r="R29" s="2"/>
    </row>
    <row r="30" spans="1:22" ht="13.5" x14ac:dyDescent="0.15">
      <c r="A30" s="29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2"/>
      <c r="N30" s="2"/>
      <c r="O30" s="2"/>
      <c r="P30" s="2"/>
      <c r="Q30" s="2"/>
      <c r="R30" s="2"/>
    </row>
    <row r="31" spans="1:22" ht="13.5" x14ac:dyDescent="0.15">
      <c r="A31" s="29"/>
      <c r="B31" s="113" t="s">
        <v>87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2"/>
      <c r="N31" s="2"/>
      <c r="O31" s="2"/>
      <c r="P31" s="2"/>
      <c r="Q31" s="2"/>
      <c r="R31" s="2"/>
    </row>
    <row r="32" spans="1:22" ht="26.25" customHeight="1" x14ac:dyDescent="0.15">
      <c r="A32" s="107" t="s">
        <v>66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2"/>
      <c r="N32" s="2"/>
      <c r="O32" s="2"/>
      <c r="P32" s="2"/>
      <c r="Q32" s="2"/>
      <c r="R32" s="2"/>
      <c r="V32" s="1">
        <v>3</v>
      </c>
    </row>
    <row r="33" spans="1:18" x14ac:dyDescent="0.15">
      <c r="A33" s="3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2023-05-22T21:44:38Z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