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https://nationaltab-my.sharepoint.com/personal/kristopherp_nationaltab_com/Documents/Desktop/Work sites/Chili's Citrus park/"/>
    </mc:Choice>
  </mc:AlternateContent>
  <xr:revisionPtr revIDLastSave="66" documentId="8_{9772A0B9-400F-410B-9233-879F5D4CC88C}" xr6:coauthVersionLast="47" xr6:coauthVersionMax="47" xr10:uidLastSave="{70FCE515-6AC0-466A-91DE-B1D9CDB977E4}"/>
  <bookViews>
    <workbookView xWindow="-110" yWindow="-110" windowWidth="19420" windowHeight="10300" activeTab="1" xr2:uid="{36295079-F66D-48AD-AB81-EB75E4A6D7BA}"/>
  </bookViews>
  <sheets>
    <sheet name="Chart1" sheetId="5" r:id="rId1"/>
    <sheet name="Sheet1" sheetId="1" r:id="rId2"/>
    <sheet name="Kitchen Equipment" sheetId="3" r:id="rId3"/>
    <sheet name="MUA Type" sheetId="2" r:id="rId4"/>
    <sheet name="Sheet2" sheetId="4" r:id="rId5"/>
  </sheets>
  <externalReferences>
    <externalReference r:id="rId6"/>
  </externalReferences>
  <definedNames>
    <definedName name="_xlnm.Print_Area" localSheetId="1">Sheet1!$A$2:$Q$57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3" i="1" l="1"/>
  <c r="C39" i="1" l="1"/>
  <c r="C40" i="1"/>
  <c r="C41" i="1"/>
  <c r="E24" i="1" l="1"/>
  <c r="E25" i="1"/>
  <c r="E26" i="1"/>
  <c r="E23" i="1"/>
  <c r="P51" i="1"/>
  <c r="P50" i="1"/>
  <c r="P49" i="1"/>
  <c r="P48" i="1"/>
  <c r="P47" i="1"/>
  <c r="J13" i="1" l="1"/>
  <c r="C54" i="1"/>
  <c r="B30" i="1" s="1"/>
  <c r="B28" i="1" l="1"/>
  <c r="B29" i="1"/>
  <c r="B12" i="1"/>
  <c r="B13" i="1"/>
  <c r="C42" i="1"/>
  <c r="D42" i="1" s="1"/>
  <c r="C43" i="1"/>
  <c r="D43" i="1" s="1"/>
  <c r="C44" i="1"/>
  <c r="D44" i="1" s="1"/>
  <c r="D39" i="1"/>
  <c r="D32" i="1"/>
  <c r="I25" i="1" s="1"/>
  <c r="C32" i="1"/>
  <c r="H13" i="1"/>
  <c r="K48" i="1"/>
  <c r="L48" i="1"/>
  <c r="M48" i="1"/>
  <c r="K49" i="1"/>
  <c r="L49" i="1"/>
  <c r="M49" i="1"/>
  <c r="K50" i="1"/>
  <c r="L50" i="1"/>
  <c r="M50" i="1"/>
  <c r="K51" i="1"/>
  <c r="L51" i="1"/>
  <c r="M51" i="1"/>
  <c r="M47" i="1"/>
  <c r="K47" i="1"/>
  <c r="L47" i="1"/>
  <c r="B15" i="1" l="1"/>
  <c r="B14" i="1"/>
  <c r="D41" i="1"/>
  <c r="D40" i="1"/>
  <c r="B11" i="1"/>
  <c r="N48" i="1"/>
  <c r="O48" i="1" s="1"/>
  <c r="N50" i="1"/>
  <c r="O50" i="1" s="1"/>
  <c r="N51" i="1"/>
  <c r="O51" i="1" s="1"/>
  <c r="N49" i="1"/>
  <c r="O49" i="1" s="1"/>
  <c r="B23" i="1" s="1"/>
  <c r="N47" i="1"/>
  <c r="O47" i="1" s="1"/>
  <c r="B24" i="1" s="1"/>
  <c r="B16" i="1"/>
  <c r="B26" i="1" l="1"/>
  <c r="B20" i="1"/>
  <c r="B25" i="1"/>
  <c r="B19" i="1"/>
  <c r="B18" i="1" l="1"/>
  <c r="B32" i="1" l="1"/>
  <c r="E18" i="1"/>
</calcChain>
</file>

<file path=xl/sharedStrings.xml><?xml version="1.0" encoding="utf-8"?>
<sst xmlns="http://schemas.openxmlformats.org/spreadsheetml/2006/main" count="109" uniqueCount="82">
  <si>
    <t>Hoods</t>
  </si>
  <si>
    <t>Type</t>
  </si>
  <si>
    <t>Type I</t>
  </si>
  <si>
    <t>Equipment</t>
  </si>
  <si>
    <t>CFM/ft</t>
  </si>
  <si>
    <t>Tonnage</t>
  </si>
  <si>
    <t>Target Exhaust</t>
  </si>
  <si>
    <t>MUA Type</t>
  </si>
  <si>
    <t>Target MUA</t>
  </si>
  <si>
    <t>Target OA</t>
  </si>
  <si>
    <t>OA %</t>
  </si>
  <si>
    <t>Initial</t>
  </si>
  <si>
    <t>Final</t>
  </si>
  <si>
    <t>RTU-1 OA</t>
  </si>
  <si>
    <t>RTU-2 OA</t>
  </si>
  <si>
    <t>RTU-3 OA</t>
  </si>
  <si>
    <t>RTU-4 OA</t>
  </si>
  <si>
    <t>RTU-5 OA</t>
  </si>
  <si>
    <t>Served by</t>
  </si>
  <si>
    <t>EF-1</t>
  </si>
  <si>
    <t>EF-2</t>
  </si>
  <si>
    <t>EF-3</t>
  </si>
  <si>
    <t>EF-4</t>
  </si>
  <si>
    <t>EF-5</t>
  </si>
  <si>
    <t>MUA-1</t>
  </si>
  <si>
    <t>MUA-2</t>
  </si>
  <si>
    <t>Length (in)</t>
  </si>
  <si>
    <t>Width (in)</t>
  </si>
  <si>
    <t>PSP</t>
  </si>
  <si>
    <t>Short Cycle</t>
  </si>
  <si>
    <t>Back Return</t>
  </si>
  <si>
    <t>Air Going In</t>
  </si>
  <si>
    <t>Air Going out</t>
  </si>
  <si>
    <t>RTU-6 OA</t>
  </si>
  <si>
    <t>EF-6</t>
  </si>
  <si>
    <t>EF-7</t>
  </si>
  <si>
    <t>MUA-3</t>
  </si>
  <si>
    <t>Char Grill</t>
  </si>
  <si>
    <t>Salamander</t>
  </si>
  <si>
    <t>Ovens</t>
  </si>
  <si>
    <t>Fryers</t>
  </si>
  <si>
    <t>Griddle - Flat Top</t>
  </si>
  <si>
    <t>Range</t>
  </si>
  <si>
    <t>Equipment 1</t>
  </si>
  <si>
    <t>Equipment 2</t>
  </si>
  <si>
    <t>Equipment 3</t>
  </si>
  <si>
    <t>CFM/ft 2</t>
  </si>
  <si>
    <t>CFM/ft1</t>
  </si>
  <si>
    <t>CFM/ft3</t>
  </si>
  <si>
    <t>CFM/ft Target</t>
  </si>
  <si>
    <t>Building Pressure Average:</t>
  </si>
  <si>
    <t>Air Going In - Air Going out =</t>
  </si>
  <si>
    <t>Target</t>
  </si>
  <si>
    <t>Air Balance Schedule</t>
  </si>
  <si>
    <t>AIR GOING IN (+)</t>
  </si>
  <si>
    <t>AIR GOING OUT (-)</t>
  </si>
  <si>
    <t>Summary</t>
  </si>
  <si>
    <t>Changes made:</t>
  </si>
  <si>
    <t>What was found initially:</t>
  </si>
  <si>
    <t>Target Airflow Calculations</t>
  </si>
  <si>
    <t>Unit</t>
  </si>
  <si>
    <t>RTU-1</t>
  </si>
  <si>
    <t>RTU-2</t>
  </si>
  <si>
    <t>RTU-3</t>
  </si>
  <si>
    <t>RTU-4</t>
  </si>
  <si>
    <t>RTU-5</t>
  </si>
  <si>
    <t>RTU-6</t>
  </si>
  <si>
    <t>Hood 1</t>
  </si>
  <si>
    <t>Hood 2</t>
  </si>
  <si>
    <t>Hood 3</t>
  </si>
  <si>
    <t>Hood 4</t>
  </si>
  <si>
    <t>Hood 5</t>
  </si>
  <si>
    <t>Restrooms</t>
  </si>
  <si>
    <t># of Toilets/Urinals</t>
  </si>
  <si>
    <t>Target CFM</t>
  </si>
  <si>
    <t>RR Exhaust (Total)</t>
  </si>
  <si>
    <t>Air balancing &amp; performance related issues that need to be resolved:</t>
  </si>
  <si>
    <t>NET AIRFLOW
(TARGET +200 CFM)</t>
  </si>
  <si>
    <t>EF-5 Diswasher</t>
  </si>
  <si>
    <t xml:space="preserve">Manager states building is mostly comfortable. The humidity does get high during the summers but due to one of the RTU's being recently replaced the dinning area has stayed coomfortable, building pressure was negative. Units were not set for constant air flow. </t>
  </si>
  <si>
    <t>The restroom exhuast fan was not able to be sped up due to motor already running over listed amperage. Hood filters were very dirty, EF-2 and EF-3 airflow was low and will need pulley changes in order to speed up the fan to get to target airflow.</t>
  </si>
  <si>
    <t>EF-1 was abled to be slowed down, EF-2 and EF-3 were able to speed up but will need a pulley change in order to reach target airflow. RTU's parameter 154 as changed to "1" for continous air flow. OA were adjusted on each unit to meet target.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</si>
</sst>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9" x14ac:knownFonts="1">
    <font>
      <sz val="11"/>
      <color theme="1"/>
      <name val="Aptos Narrow"/>
      <family val="2"/>
      <scheme val="minor"/>
    </font>
    <font>
      <b/>
      <sz val="11"/>
      <color theme="1"/>
      <name val="Aptos Narrow"/>
      <family val="2"/>
      <scheme val="minor"/>
    </font>
    <font>
      <b/>
      <sz val="12"/>
      <color theme="1"/>
      <name val="Aptos Narrow"/>
      <family val="2"/>
      <scheme val="minor"/>
    </font>
    <font>
      <sz val="11"/>
      <color theme="1"/>
      <name val="Aptos Narrow"/>
      <family val="2"/>
      <scheme val="minor"/>
    </font>
    <font>
      <b/>
      <sz val="11"/>
      <color rgb="FF00B0F0"/>
      <name val="Aptos Narrow"/>
      <family val="2"/>
      <scheme val="minor"/>
    </font>
    <font>
      <b/>
      <sz val="11"/>
      <color rgb="FFFF0000"/>
      <name val="Aptos Narrow"/>
      <family val="2"/>
      <scheme val="minor"/>
    </font>
    <font>
      <b/>
      <sz val="14"/>
      <color theme="1"/>
      <name val="Aptos Narrow"/>
      <family val="2"/>
      <scheme val="minor"/>
    </font>
    <font>
      <b/>
      <sz val="10"/>
      <color theme="1"/>
      <name val="Aptos Narrow"/>
      <family val="2"/>
      <scheme val="minor"/>
    </font>
    <font>
      <sz val="8"/>
      <name val="Aptos Narrow"/>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s>
  <cellStyleXfs count="2">
    <xf numFmtId="0" fontId="0" fillId="0" borderId="0"/>
    <xf numFmtId="9" fontId="3" fillId="0" borderId="0" applyFont="0" applyFill="0" applyBorder="0" applyAlignment="0" applyProtection="0"/>
  </cellStyleXfs>
  <cellXfs count="38">
    <xf numFmtId="0" fontId="0" fillId="0" borderId="0" xfId="0"/>
    <xf numFmtId="0" fontId="0" fillId="0" borderId="0" xfId="0" applyAlignment="1">
      <alignment horizontal="left" vertical="top" wrapText="1"/>
    </xf>
    <xf numFmtId="0" fontId="1" fillId="0" borderId="0" xfId="0" applyFont="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2" fillId="0" borderId="0" xfId="0" applyFont="1" applyAlignment="1">
      <alignment horizontal="center" vertical="center"/>
    </xf>
    <xf numFmtId="0" fontId="0" fillId="0" borderId="0" xfId="0" applyAlignment="1">
      <alignment horizontal="center" vertical="center"/>
    </xf>
    <xf numFmtId="1" fontId="0" fillId="0" borderId="0" xfId="0" applyNumberFormat="1" applyAlignment="1">
      <alignment horizontal="center" vertical="center"/>
    </xf>
    <xf numFmtId="0" fontId="0" fillId="0" borderId="0" xfId="0" applyAlignment="1">
      <alignment horizontal="center"/>
    </xf>
    <xf numFmtId="0" fontId="1" fillId="0" borderId="0" xfId="0" applyFont="1" applyAlignment="1">
      <alignment horizontal="center"/>
    </xf>
    <xf numFmtId="1" fontId="0" fillId="0" borderId="0" xfId="0" applyNumberFormat="1" applyAlignment="1">
      <alignment horizontal="center"/>
    </xf>
    <xf numFmtId="0" fontId="1" fillId="0" borderId="11" xfId="0" applyFont="1" applyBorder="1"/>
    <xf numFmtId="0" fontId="1" fillId="0" borderId="10" xfId="0" applyFont="1" applyBorder="1"/>
    <xf numFmtId="0" fontId="5" fillId="0" borderId="10" xfId="0" applyFont="1" applyBorder="1"/>
    <xf numFmtId="0" fontId="6" fillId="0" borderId="0" xfId="0" applyFont="1"/>
    <xf numFmtId="0" fontId="1" fillId="0" borderId="0" xfId="0" applyFont="1" applyAlignment="1">
      <alignment horizontal="left" vertical="top" wrapText="1"/>
    </xf>
    <xf numFmtId="0" fontId="0" fillId="0" borderId="0" xfId="0" applyAlignment="1">
      <alignment horizontal="left"/>
    </xf>
    <xf numFmtId="9" fontId="0" fillId="0" borderId="0" xfId="1" applyFont="1" applyAlignment="1">
      <alignment horizontal="center"/>
    </xf>
    <xf numFmtId="0" fontId="1" fillId="0" borderId="10" xfId="0" applyFont="1" applyBorder="1" applyAlignment="1">
      <alignment horizontal="center" vertical="center"/>
    </xf>
    <xf numFmtId="0" fontId="1" fillId="0" borderId="10" xfId="0" applyFont="1" applyBorder="1" applyAlignment="1">
      <alignment horizontal="center"/>
    </xf>
    <xf numFmtId="0" fontId="4" fillId="0" borderId="12" xfId="0" applyFont="1" applyBorder="1"/>
    <xf numFmtId="0" fontId="0" fillId="0" borderId="1" xfId="0" applyBorder="1" applyAlignment="1">
      <alignment horizontal="center"/>
    </xf>
    <xf numFmtId="1" fontId="0" fillId="0" borderId="1" xfId="0" applyNumberFormat="1" applyBorder="1" applyAlignment="1">
      <alignment horizontal="center"/>
    </xf>
    <xf numFmtId="0" fontId="1" fillId="0" borderId="14" xfId="0" applyFont="1" applyBorder="1" applyAlignment="1">
      <alignment horizontal="center"/>
    </xf>
    <xf numFmtId="1" fontId="0" fillId="0" borderId="13" xfId="0" applyNumberFormat="1" applyBorder="1" applyAlignment="1">
      <alignment horizontal="center"/>
    </xf>
    <xf numFmtId="1" fontId="0" fillId="0" borderId="14" xfId="0" applyNumberFormat="1" applyBorder="1" applyAlignment="1">
      <alignment horizontal="center"/>
    </xf>
    <xf numFmtId="1" fontId="0" fillId="0" borderId="10" xfId="0" applyNumberFormat="1" applyBorder="1" applyAlignment="1">
      <alignment horizontal="center"/>
    </xf>
    <xf numFmtId="1" fontId="1" fillId="0" borderId="0" xfId="0" applyNumberFormat="1" applyFont="1" applyAlignment="1">
      <alignment horizontal="center"/>
    </xf>
    <xf numFmtId="164" fontId="0" fillId="0" borderId="0" xfId="0" applyNumberFormat="1" applyAlignment="1">
      <alignment horizontal="center"/>
    </xf>
    <xf numFmtId="0" fontId="0" fillId="0" borderId="1" xfId="0" applyBorder="1" applyAlignment="1">
      <alignment horizontal="left" vertical="top" wrapText="1"/>
    </xf>
    <xf numFmtId="0" fontId="7" fillId="0" borderId="15" xfId="0" applyFont="1" applyBorder="1" applyAlignment="1">
      <alignment horizontal="center" vertical="center" wrapText="1"/>
    </xf>
    <xf numFmtId="0" fontId="7" fillId="0" borderId="11" xfId="0" applyFont="1" applyBorder="1" applyAlignment="1">
      <alignment horizontal="center" vertical="center" wrapText="1"/>
    </xf>
  </cellXfs>
  <cellStyles count="2">
    <cellStyle name="Normal" xfId="0" builtinId="0"/>
    <cellStyle name="Percent" xfId="1" builtinId="5"/>
  </cellStyles>
  <dxfs count="0"/>
  <tableStyles count="0" defaultTableStyle="TableStyleMedium2" defaultPivotStyle="PivotStyleLight16"/>
  <colors>
    <mruColors>
      <color rgb="FFFF8B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2.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1.xml"/><Relationship Id="rId1" Type="http://schemas.openxmlformats.org/officeDocument/2006/relationships/chartsheet" Target="chart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4.xml"/><Relationship Id="rId10" Type="http://schemas.openxmlformats.org/officeDocument/2006/relationships/calcChain" Target="calcChain.xml"/><Relationship Id="rId4" Type="http://schemas.openxmlformats.org/officeDocument/2006/relationships/worksheet" Target="worksheets/sheet3.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Sheet1!$A$4:$B$4</c:f>
              <c:strCache>
                <c:ptCount val="2"/>
                <c:pt idx="0">
                  <c:v>What was found initially:</c:v>
                </c:pt>
                <c:pt idx="1">
                  <c:v>Manager states building is mostly comfortable. The humidity does get high during the summers but due to one of the RTU's being recently replaced the dinning area has stayed coomfortable, building pressure was negative. Units were not set for constant air </c:v>
                </c:pt>
              </c:strCache>
            </c:strRef>
          </c:tx>
          <c:spPr>
            <a:solidFill>
              <a:schemeClr val="accent1"/>
            </a:solidFill>
            <a:ln>
              <a:noFill/>
            </a:ln>
            <a:effectLst/>
          </c:spPr>
          <c:invertIfNegative val="0"/>
          <c:val>
            <c:numRef>
              <c:f>Sheet1!$C$4:$K$4</c:f>
              <c:numCache>
                <c:formatCode>General</c:formatCode>
                <c:ptCount val="9"/>
              </c:numCache>
            </c:numRef>
          </c:val>
          <c:extLst>
            <c:ext xmlns:c16="http://schemas.microsoft.com/office/drawing/2014/chart" uri="{C3380CC4-5D6E-409C-BE32-E72D297353CC}">
              <c16:uniqueId val="{00000000-9837-404C-9C20-CA6C2AB040E3}"/>
            </c:ext>
          </c:extLst>
        </c:ser>
        <c:ser>
          <c:idx val="1"/>
          <c:order val="1"/>
          <c:tx>
            <c:strRef>
              <c:f>Sheet1!$A$5:$B$5</c:f>
              <c:strCache>
                <c:ptCount val="2"/>
                <c:pt idx="0">
                  <c:v>Changes made:</c:v>
                </c:pt>
                <c:pt idx="1">
                  <c:v>EF-1 was abled to be slowed down, EF-2 and EF-3 were able to speed up but will need a pulley change in order to reach target airflow. RTU's parameter 154 as changed to "1" for continous air flow. OA were adjusted on each unit to meet target.</c:v>
                </c:pt>
              </c:strCache>
            </c:strRef>
          </c:tx>
          <c:spPr>
            <a:solidFill>
              <a:schemeClr val="accent2"/>
            </a:solidFill>
            <a:ln>
              <a:noFill/>
            </a:ln>
            <a:effectLst/>
          </c:spPr>
          <c:invertIfNegative val="0"/>
          <c:val>
            <c:numRef>
              <c:f>Sheet1!$C$5:$K$5</c:f>
              <c:numCache>
                <c:formatCode>General</c:formatCode>
                <c:ptCount val="9"/>
              </c:numCache>
            </c:numRef>
          </c:val>
          <c:extLst>
            <c:ext xmlns:c16="http://schemas.microsoft.com/office/drawing/2014/chart" uri="{C3380CC4-5D6E-409C-BE32-E72D297353CC}">
              <c16:uniqueId val="{00000001-9837-404C-9C20-CA6C2AB040E3}"/>
            </c:ext>
          </c:extLst>
        </c:ser>
        <c:ser>
          <c:idx val="2"/>
          <c:order val="2"/>
          <c:tx>
            <c:strRef>
              <c:f>Sheet1!$A$6:$B$6</c:f>
              <c:strCache>
                <c:ptCount val="2"/>
                <c:pt idx="0">
                  <c:v>Air balancing &amp; performance related issues that need to be resolved:</c:v>
                </c:pt>
                <c:pt idx="1">
                  <c:v>The restroom exhuast fan was not able to be sped up due to motor already running over listed amperage. Hood filters were very dirty, EF-2 and EF-3 airflow was low and will need pulley changes in order to speed up the fan to get to target airflow.</c:v>
                </c:pt>
              </c:strCache>
            </c:strRef>
          </c:tx>
          <c:spPr>
            <a:solidFill>
              <a:schemeClr val="accent3"/>
            </a:solidFill>
            <a:ln>
              <a:noFill/>
            </a:ln>
            <a:effectLst/>
          </c:spPr>
          <c:invertIfNegative val="0"/>
          <c:val>
            <c:numRef>
              <c:f>Sheet1!$C$6:$K$6</c:f>
              <c:numCache>
                <c:formatCode>General</c:formatCode>
                <c:ptCount val="9"/>
              </c:numCache>
            </c:numRef>
          </c:val>
          <c:extLst>
            <c:ext xmlns:c16="http://schemas.microsoft.com/office/drawing/2014/chart" uri="{C3380CC4-5D6E-409C-BE32-E72D297353CC}">
              <c16:uniqueId val="{00000002-9837-404C-9C20-CA6C2AB040E3}"/>
            </c:ext>
          </c:extLst>
        </c:ser>
        <c:dLbls>
          <c:showLegendKey val="0"/>
          <c:showVal val="0"/>
          <c:showCatName val="0"/>
          <c:showSerName val="0"/>
          <c:showPercent val="0"/>
          <c:showBubbleSize val="0"/>
        </c:dLbls>
        <c:gapWidth val="219"/>
        <c:overlap val="-27"/>
        <c:axId val="659447263"/>
        <c:axId val="659445343"/>
      </c:barChart>
      <c:catAx>
        <c:axId val="659447263"/>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9445343"/>
        <c:crosses val="autoZero"/>
        <c:auto val="1"/>
        <c:lblAlgn val="ctr"/>
        <c:lblOffset val="100"/>
        <c:noMultiLvlLbl val="0"/>
      </c:catAx>
      <c:valAx>
        <c:axId val="65944534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944726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8F0811B5-E088-483B-A5EA-2824FC9667F0}">
  <sheetPr/>
  <sheetViews>
    <sheetView zoomScale="60"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57167" cy="6286500"/>
    <xdr:graphicFrame macro="">
      <xdr:nvGraphicFramePr>
        <xdr:cNvPr id="2" name="Chart 1">
          <a:extLst>
            <a:ext uri="{FF2B5EF4-FFF2-40B4-BE49-F238E27FC236}">
              <a16:creationId xmlns:a16="http://schemas.microsoft.com/office/drawing/2014/main" id="{0B6C6C09-D0CB-3797-8A42-DBC04A6E026B}"/>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xdr:from>
      <xdr:col>7</xdr:col>
      <xdr:colOff>132398</xdr:colOff>
      <xdr:row>13</xdr:row>
      <xdr:rowOff>82766</xdr:rowOff>
    </xdr:from>
    <xdr:to>
      <xdr:col>7</xdr:col>
      <xdr:colOff>594572</xdr:colOff>
      <xdr:row>18</xdr:row>
      <xdr:rowOff>111233</xdr:rowOff>
    </xdr:to>
    <xdr:sp macro="" textlink="">
      <xdr:nvSpPr>
        <xdr:cNvPr id="4" name="Arrow: Right 3">
          <a:extLst>
            <a:ext uri="{FF2B5EF4-FFF2-40B4-BE49-F238E27FC236}">
              <a16:creationId xmlns:a16="http://schemas.microsoft.com/office/drawing/2014/main" id="{6520A7CC-1AAD-4209-AC2A-0D1831A63861}"/>
            </a:ext>
          </a:extLst>
        </xdr:cNvPr>
        <xdr:cNvSpPr/>
      </xdr:nvSpPr>
      <xdr:spPr>
        <a:xfrm rot="5400000">
          <a:off x="5244043" y="6147121"/>
          <a:ext cx="928050" cy="462174"/>
        </a:xfrm>
        <a:prstGeom prst="rightArrow">
          <a:avLst/>
        </a:prstGeom>
        <a:solidFill>
          <a:schemeClr val="accent1">
            <a:lumMod val="40000"/>
            <a:lumOff val="60000"/>
          </a:schemeClr>
        </a:solidFill>
        <a:ln>
          <a:solidFill>
            <a:schemeClr val="accent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188280</xdr:colOff>
      <xdr:row>13</xdr:row>
      <xdr:rowOff>109641</xdr:rowOff>
    </xdr:from>
    <xdr:to>
      <xdr:col>9</xdr:col>
      <xdr:colOff>643363</xdr:colOff>
      <xdr:row>18</xdr:row>
      <xdr:rowOff>168803</xdr:rowOff>
    </xdr:to>
    <xdr:sp macro="" textlink="">
      <xdr:nvSpPr>
        <xdr:cNvPr id="6" name="Arrow: Right 5">
          <a:extLst>
            <a:ext uri="{FF2B5EF4-FFF2-40B4-BE49-F238E27FC236}">
              <a16:creationId xmlns:a16="http://schemas.microsoft.com/office/drawing/2014/main" id="{B029FFBD-B82D-42FE-83A2-ECC058877B87}"/>
            </a:ext>
          </a:extLst>
        </xdr:cNvPr>
        <xdr:cNvSpPr/>
      </xdr:nvSpPr>
      <xdr:spPr>
        <a:xfrm rot="16200000">
          <a:off x="8011532" y="6161139"/>
          <a:ext cx="958745" cy="455083"/>
        </a:xfrm>
        <a:prstGeom prst="rightArrow">
          <a:avLst/>
        </a:prstGeom>
        <a:solidFill>
          <a:srgbClr val="FF8B8B"/>
        </a:solidFill>
        <a:ln>
          <a:solidFill>
            <a:srgbClr val="C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erie\Downloads\Chili's%20Air%20Balance%20OLDSMAR%20rev1.xlsx" TargetMode="External"/><Relationship Id="rId1" Type="http://schemas.openxmlformats.org/officeDocument/2006/relationships/externalLinkPath" Target="file:///C:\Users\Sherie\Downloads\Chili's%20Air%20Balance%20OLDSMAR%20re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Kitchen Equipment"/>
      <sheetName val="MUA Type"/>
      <sheetName val="Sheet2"/>
    </sheetNames>
    <sheetDataSet>
      <sheetData sheetId="0"/>
      <sheetData sheetId="1"/>
      <sheetData sheetId="2">
        <row r="1">
          <cell r="A1" t="str">
            <v>PSP</v>
          </cell>
          <cell r="B1">
            <v>0.8</v>
          </cell>
        </row>
        <row r="2">
          <cell r="A2" t="str">
            <v>Short Cycle</v>
          </cell>
          <cell r="B2">
            <v>0.5</v>
          </cell>
        </row>
        <row r="3">
          <cell r="A3" t="str">
            <v>Back Return</v>
          </cell>
          <cell r="B3">
            <v>0.5</v>
          </cell>
        </row>
      </sheetData>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7CC4A-DA5C-4813-AF88-B79A1498A1C0}">
  <sheetPr>
    <pageSetUpPr fitToPage="1"/>
  </sheetPr>
  <dimension ref="A2:P54"/>
  <sheetViews>
    <sheetView tabSelected="1" view="pageBreakPreview" zoomScale="90" zoomScaleNormal="100" zoomScaleSheetLayoutView="90" workbookViewId="0">
      <selection activeCell="B5" sqref="B5:K5"/>
    </sheetView>
  </sheetViews>
  <sheetFormatPr defaultRowHeight="14.5" x14ac:dyDescent="0.35"/>
  <cols>
    <col min="1" max="2" width="16.6328125" customWidth="1"/>
    <col min="3" max="3" width="10" customWidth="1"/>
    <col min="4" max="4" width="9.453125" bestFit="1" customWidth="1"/>
    <col min="5" max="5" width="9.90625" customWidth="1"/>
    <col min="7" max="7" width="10.1796875" bestFit="1" customWidth="1"/>
    <col min="8" max="8" width="14.7265625" bestFit="1" customWidth="1"/>
    <col min="9" max="9" width="15.6328125" bestFit="1" customWidth="1"/>
    <col min="10" max="10" width="11.54296875" bestFit="1" customWidth="1"/>
    <col min="11" max="11" width="11.81640625" customWidth="1"/>
    <col min="12" max="12" width="11" hidden="1" customWidth="1"/>
    <col min="13" max="13" width="11.453125" hidden="1" customWidth="1"/>
    <col min="14" max="14" width="8.90625" hidden="1" customWidth="1"/>
    <col min="15" max="15" width="12.08984375" bestFit="1" customWidth="1"/>
    <col min="16" max="17" width="12.81640625" bestFit="1" customWidth="1"/>
  </cols>
  <sheetData>
    <row r="2" spans="1:12" ht="18.5" x14ac:dyDescent="0.45">
      <c r="A2" s="20" t="s">
        <v>56</v>
      </c>
    </row>
    <row r="3" spans="1:12" ht="18.5" x14ac:dyDescent="0.45">
      <c r="A3" s="20"/>
    </row>
    <row r="4" spans="1:12" ht="108" customHeight="1" x14ac:dyDescent="0.35">
      <c r="A4" s="21" t="s">
        <v>58</v>
      </c>
      <c r="B4" s="35" t="s">
        <v>79</v>
      </c>
      <c r="C4" s="35"/>
      <c r="D4" s="35"/>
      <c r="E4" s="35"/>
      <c r="F4" s="35"/>
      <c r="G4" s="35"/>
      <c r="H4" s="35"/>
      <c r="I4" s="35"/>
      <c r="J4" s="35"/>
      <c r="K4" s="35"/>
      <c r="L4" s="1"/>
    </row>
    <row r="5" spans="1:12" ht="86.4" customHeight="1" x14ac:dyDescent="0.35">
      <c r="A5" s="21" t="s">
        <v>57</v>
      </c>
      <c r="B5" s="35" t="s">
        <v>81</v>
      </c>
      <c r="C5" s="35"/>
      <c r="D5" s="35"/>
      <c r="E5" s="35"/>
      <c r="F5" s="35"/>
      <c r="G5" s="35"/>
      <c r="H5" s="35"/>
      <c r="I5" s="35"/>
      <c r="J5" s="35"/>
      <c r="K5" s="35"/>
      <c r="L5" s="1"/>
    </row>
    <row r="6" spans="1:12" ht="90" customHeight="1" x14ac:dyDescent="0.35">
      <c r="A6" s="21" t="s">
        <v>76</v>
      </c>
      <c r="B6" s="35" t="s">
        <v>80</v>
      </c>
      <c r="C6" s="35"/>
      <c r="D6" s="35"/>
      <c r="E6" s="35"/>
      <c r="F6" s="35"/>
      <c r="G6" s="35"/>
      <c r="H6" s="35"/>
      <c r="I6" s="35"/>
      <c r="J6" s="35"/>
      <c r="K6" s="35"/>
      <c r="L6" s="1"/>
    </row>
    <row r="8" spans="1:12" ht="18.5" x14ac:dyDescent="0.45">
      <c r="A8" s="20" t="s">
        <v>53</v>
      </c>
    </row>
    <row r="9" spans="1:12" ht="18.5" x14ac:dyDescent="0.45">
      <c r="A9" s="20"/>
    </row>
    <row r="10" spans="1:12" x14ac:dyDescent="0.35">
      <c r="A10" s="26" t="s">
        <v>54</v>
      </c>
      <c r="B10" s="29" t="s">
        <v>52</v>
      </c>
      <c r="C10" s="25" t="s">
        <v>11</v>
      </c>
      <c r="D10" s="25" t="s">
        <v>12</v>
      </c>
    </row>
    <row r="11" spans="1:12" x14ac:dyDescent="0.35">
      <c r="A11" s="2" t="s">
        <v>13</v>
      </c>
      <c r="B11" s="30">
        <f t="shared" ref="B11:B16" si="0">C39</f>
        <v>1500</v>
      </c>
      <c r="C11" s="16">
        <v>587</v>
      </c>
      <c r="D11" s="16">
        <v>1504</v>
      </c>
    </row>
    <row r="12" spans="1:12" ht="16" x14ac:dyDescent="0.35">
      <c r="A12" s="2" t="s">
        <v>14</v>
      </c>
      <c r="B12" s="30">
        <f t="shared" si="0"/>
        <v>1750</v>
      </c>
      <c r="C12" s="16">
        <v>1041</v>
      </c>
      <c r="D12" s="14">
        <v>1690</v>
      </c>
      <c r="H12" s="11" t="s">
        <v>31</v>
      </c>
      <c r="I12" s="12"/>
      <c r="J12" s="11" t="s">
        <v>32</v>
      </c>
    </row>
    <row r="13" spans="1:12" x14ac:dyDescent="0.35">
      <c r="A13" s="2" t="s">
        <v>15</v>
      </c>
      <c r="B13" s="30">
        <f t="shared" si="0"/>
        <v>1500</v>
      </c>
      <c r="C13" s="16">
        <v>541</v>
      </c>
      <c r="D13" s="16">
        <v>1485</v>
      </c>
      <c r="H13" s="13">
        <f>SUM(D11:D20)</f>
        <v>6033</v>
      </c>
      <c r="I13" s="12"/>
      <c r="J13" s="13">
        <f>SUM(D23:D30)</f>
        <v>4668</v>
      </c>
    </row>
    <row r="14" spans="1:12" x14ac:dyDescent="0.35">
      <c r="A14" s="2" t="s">
        <v>16</v>
      </c>
      <c r="B14" s="30">
        <f t="shared" si="0"/>
        <v>0</v>
      </c>
      <c r="C14" s="16"/>
      <c r="D14" s="16"/>
    </row>
    <row r="15" spans="1:12" x14ac:dyDescent="0.35">
      <c r="A15" s="2" t="s">
        <v>17</v>
      </c>
      <c r="B15" s="30">
        <f t="shared" si="0"/>
        <v>0</v>
      </c>
      <c r="C15" s="16"/>
      <c r="D15" s="16"/>
    </row>
    <row r="16" spans="1:12" x14ac:dyDescent="0.35">
      <c r="A16" s="2" t="s">
        <v>33</v>
      </c>
      <c r="B16" s="30">
        <f t="shared" si="0"/>
        <v>0</v>
      </c>
      <c r="C16" s="16"/>
      <c r="D16" s="16"/>
    </row>
    <row r="17" spans="1:10" x14ac:dyDescent="0.35">
      <c r="A17" s="2"/>
      <c r="B17" s="30"/>
      <c r="C17" s="16"/>
      <c r="D17" s="16"/>
    </row>
    <row r="18" spans="1:10" x14ac:dyDescent="0.35">
      <c r="A18" s="2" t="s">
        <v>24</v>
      </c>
      <c r="B18" s="30">
        <f>SUMIF($C$47:$C$51,A18,$P$47:$P$51)</f>
        <v>1237.5</v>
      </c>
      <c r="C18" s="16">
        <v>1354</v>
      </c>
      <c r="D18" s="34">
        <v>1354</v>
      </c>
      <c r="E18">
        <f>C18/B18</f>
        <v>1.0941414141414141</v>
      </c>
    </row>
    <row r="19" spans="1:10" x14ac:dyDescent="0.35">
      <c r="A19" s="2" t="s">
        <v>25</v>
      </c>
      <c r="B19" s="30">
        <f t="shared" ref="B19:B20" si="1">SUMIF($C$47:$C$51,A19,$P$47:$P$51)</f>
        <v>0</v>
      </c>
      <c r="C19" s="16"/>
      <c r="D19" s="16"/>
    </row>
    <row r="20" spans="1:10" ht="15" thickBot="1" x14ac:dyDescent="0.4">
      <c r="A20" s="2" t="s">
        <v>36</v>
      </c>
      <c r="B20" s="30">
        <f t="shared" si="1"/>
        <v>0</v>
      </c>
      <c r="C20" s="16"/>
      <c r="D20" s="16"/>
    </row>
    <row r="21" spans="1:10" x14ac:dyDescent="0.35">
      <c r="A21" s="17"/>
      <c r="B21" s="16"/>
      <c r="C21" s="16"/>
      <c r="D21" s="16"/>
      <c r="H21" s="3"/>
      <c r="I21" s="4"/>
      <c r="J21" s="5"/>
    </row>
    <row r="22" spans="1:10" x14ac:dyDescent="0.35">
      <c r="A22" s="19" t="s">
        <v>55</v>
      </c>
      <c r="B22" s="31"/>
      <c r="C22" s="32"/>
      <c r="D22" s="32"/>
      <c r="H22" s="6"/>
      <c r="J22" s="7"/>
    </row>
    <row r="23" spans="1:10" x14ac:dyDescent="0.35">
      <c r="A23" s="2" t="s">
        <v>19</v>
      </c>
      <c r="B23" s="30">
        <f>SUMIF($B$47:$B$51,A23,$O$47:$O$51)</f>
        <v>1125</v>
      </c>
      <c r="C23" s="16">
        <v>1667</v>
      </c>
      <c r="D23" s="16">
        <v>1217</v>
      </c>
      <c r="E23">
        <f>C23/B23</f>
        <v>1.4817777777777779</v>
      </c>
      <c r="F23">
        <f>D23/B23</f>
        <v>1.0817777777777777</v>
      </c>
      <c r="H23" s="6"/>
      <c r="J23" s="7"/>
    </row>
    <row r="24" spans="1:10" x14ac:dyDescent="0.35">
      <c r="A24" s="2" t="s">
        <v>20</v>
      </c>
      <c r="B24" s="30">
        <f t="shared" ref="B24:B29" si="2">SUMIF($B$47:$B$51,A24,$O$47:$O$51)</f>
        <v>1350</v>
      </c>
      <c r="C24" s="16">
        <v>570</v>
      </c>
      <c r="D24" s="16">
        <v>732</v>
      </c>
      <c r="E24">
        <f t="shared" ref="E24:E26" si="3">C24/B24</f>
        <v>0.42222222222222222</v>
      </c>
      <c r="H24" s="6"/>
      <c r="I24" s="15" t="s">
        <v>51</v>
      </c>
      <c r="J24" s="7"/>
    </row>
    <row r="25" spans="1:10" x14ac:dyDescent="0.35">
      <c r="A25" s="2" t="s">
        <v>21</v>
      </c>
      <c r="B25" s="30">
        <f t="shared" si="2"/>
        <v>1575</v>
      </c>
      <c r="C25" s="16">
        <v>500</v>
      </c>
      <c r="D25" s="16">
        <v>938</v>
      </c>
      <c r="E25">
        <f t="shared" si="3"/>
        <v>0.31746031746031744</v>
      </c>
      <c r="H25" s="6"/>
      <c r="I25" s="28">
        <f>D32</f>
        <v>1365</v>
      </c>
      <c r="J25" s="7"/>
    </row>
    <row r="26" spans="1:10" x14ac:dyDescent="0.35">
      <c r="A26" s="2" t="s">
        <v>22</v>
      </c>
      <c r="B26" s="30">
        <f t="shared" si="2"/>
        <v>825</v>
      </c>
      <c r="C26" s="16">
        <v>747</v>
      </c>
      <c r="D26" s="16">
        <v>828</v>
      </c>
      <c r="E26">
        <f t="shared" si="3"/>
        <v>0.9054545454545454</v>
      </c>
      <c r="H26" s="6"/>
      <c r="J26" s="7"/>
    </row>
    <row r="27" spans="1:10" x14ac:dyDescent="0.35">
      <c r="A27" s="2" t="s">
        <v>78</v>
      </c>
      <c r="B27" s="30">
        <v>600</v>
      </c>
      <c r="C27" s="16">
        <v>657</v>
      </c>
      <c r="D27" s="16">
        <v>657</v>
      </c>
      <c r="H27" s="6"/>
      <c r="I27" s="15" t="s">
        <v>50</v>
      </c>
      <c r="J27" s="7"/>
    </row>
    <row r="28" spans="1:10" x14ac:dyDescent="0.35">
      <c r="A28" s="2" t="s">
        <v>34</v>
      </c>
      <c r="B28" s="30">
        <f t="shared" si="2"/>
        <v>0</v>
      </c>
      <c r="C28" s="16"/>
      <c r="D28" s="16"/>
      <c r="H28" s="6"/>
      <c r="I28" s="27">
        <v>0.01</v>
      </c>
      <c r="J28" s="7"/>
    </row>
    <row r="29" spans="1:10" x14ac:dyDescent="0.35">
      <c r="A29" s="2" t="s">
        <v>35</v>
      </c>
      <c r="B29" s="30">
        <f t="shared" si="2"/>
        <v>0</v>
      </c>
      <c r="C29" s="16"/>
      <c r="D29" s="16"/>
      <c r="H29" s="6"/>
      <c r="J29" s="7"/>
    </row>
    <row r="30" spans="1:10" x14ac:dyDescent="0.35">
      <c r="A30" s="18" t="s">
        <v>75</v>
      </c>
      <c r="B30" s="31">
        <f>C54</f>
        <v>600</v>
      </c>
      <c r="C30" s="32">
        <v>296</v>
      </c>
      <c r="D30" s="32">
        <v>296</v>
      </c>
      <c r="H30" s="6"/>
      <c r="J30" s="7"/>
    </row>
    <row r="31" spans="1:10" ht="15" thickBot="1" x14ac:dyDescent="0.4">
      <c r="A31" s="36" t="s">
        <v>77</v>
      </c>
      <c r="B31" s="14"/>
      <c r="C31" s="14"/>
      <c r="D31" s="14"/>
      <c r="H31" s="8"/>
      <c r="I31" s="9"/>
      <c r="J31" s="10"/>
    </row>
    <row r="32" spans="1:10" x14ac:dyDescent="0.35">
      <c r="A32" s="37"/>
      <c r="B32" s="33">
        <f>SUM(B11:B16)+SUM(B18:B20)-SUM(B23:B30)</f>
        <v>-87.5</v>
      </c>
      <c r="C32" s="33">
        <f>SUM(C11:C16)+SUM(C18:C20)-SUM(C23:C30)</f>
        <v>-914</v>
      </c>
      <c r="D32" s="33">
        <f>SUM(D11:D16)+SUM(D18:D20)-SUM(D23:D30)</f>
        <v>1365</v>
      </c>
    </row>
    <row r="33" spans="1:16" x14ac:dyDescent="0.35">
      <c r="A33" s="37"/>
    </row>
    <row r="36" spans="1:16" ht="18.5" x14ac:dyDescent="0.45">
      <c r="A36" s="20" t="s">
        <v>59</v>
      </c>
    </row>
    <row r="37" spans="1:16" ht="18.5" x14ac:dyDescent="0.45">
      <c r="A37" s="20"/>
    </row>
    <row r="38" spans="1:16" x14ac:dyDescent="0.35">
      <c r="A38" s="24" t="s">
        <v>60</v>
      </c>
      <c r="B38" s="25" t="s">
        <v>5</v>
      </c>
      <c r="C38" s="25" t="s">
        <v>9</v>
      </c>
      <c r="D38" s="25" t="s">
        <v>10</v>
      </c>
    </row>
    <row r="39" spans="1:16" x14ac:dyDescent="0.35">
      <c r="A39" s="15" t="s">
        <v>61</v>
      </c>
      <c r="B39" s="14">
        <v>15</v>
      </c>
      <c r="C39" s="14">
        <f>IFERROR(B39*400*0.25,"N/A")</f>
        <v>1500</v>
      </c>
      <c r="D39" s="23">
        <f>IFERROR(C39/(B39*400),"N/A")</f>
        <v>0.25</v>
      </c>
    </row>
    <row r="40" spans="1:16" x14ac:dyDescent="0.35">
      <c r="A40" s="15" t="s">
        <v>62</v>
      </c>
      <c r="B40" s="14">
        <v>17.5</v>
      </c>
      <c r="C40" s="14">
        <f>IFERROR(B40*400*0.25,"N/A")</f>
        <v>1750</v>
      </c>
      <c r="D40" s="23">
        <f t="shared" ref="D40:D44" si="4">IFERROR(C40/(B40*400),"N/A")</f>
        <v>0.25</v>
      </c>
    </row>
    <row r="41" spans="1:16" x14ac:dyDescent="0.35">
      <c r="A41" s="15" t="s">
        <v>63</v>
      </c>
      <c r="B41" s="14">
        <v>15</v>
      </c>
      <c r="C41" s="14">
        <f>IFERROR(B41*400*0.25,"N/A")</f>
        <v>1500</v>
      </c>
      <c r="D41" s="23">
        <f t="shared" si="4"/>
        <v>0.25</v>
      </c>
    </row>
    <row r="42" spans="1:16" x14ac:dyDescent="0.35">
      <c r="A42" s="15" t="s">
        <v>64</v>
      </c>
      <c r="B42" s="14"/>
      <c r="C42" s="14">
        <f t="shared" ref="C42:C44" si="5">IFERROR(B42*400*0.2,"N/A")</f>
        <v>0</v>
      </c>
      <c r="D42" s="23" t="str">
        <f t="shared" si="4"/>
        <v>N/A</v>
      </c>
    </row>
    <row r="43" spans="1:16" x14ac:dyDescent="0.35">
      <c r="A43" s="15" t="s">
        <v>65</v>
      </c>
      <c r="B43" s="14"/>
      <c r="C43" s="14">
        <f t="shared" si="5"/>
        <v>0</v>
      </c>
      <c r="D43" s="23" t="str">
        <f t="shared" si="4"/>
        <v>N/A</v>
      </c>
    </row>
    <row r="44" spans="1:16" x14ac:dyDescent="0.35">
      <c r="A44" s="15" t="s">
        <v>66</v>
      </c>
      <c r="B44" s="14"/>
      <c r="C44" s="14">
        <f t="shared" si="5"/>
        <v>0</v>
      </c>
      <c r="D44" s="23" t="str">
        <f t="shared" si="4"/>
        <v>N/A</v>
      </c>
    </row>
    <row r="45" spans="1:16" x14ac:dyDescent="0.35">
      <c r="A45" s="22"/>
    </row>
    <row r="46" spans="1:16" x14ac:dyDescent="0.35">
      <c r="A46" s="25" t="s">
        <v>0</v>
      </c>
      <c r="B46" s="25" t="s">
        <v>18</v>
      </c>
      <c r="C46" s="25" t="s">
        <v>18</v>
      </c>
      <c r="D46" s="25" t="s">
        <v>1</v>
      </c>
      <c r="E46" s="25" t="s">
        <v>26</v>
      </c>
      <c r="F46" s="25" t="s">
        <v>27</v>
      </c>
      <c r="G46" s="25" t="s">
        <v>7</v>
      </c>
      <c r="H46" s="25" t="s">
        <v>43</v>
      </c>
      <c r="I46" s="25" t="s">
        <v>44</v>
      </c>
      <c r="J46" s="25" t="s">
        <v>45</v>
      </c>
      <c r="K46" s="25" t="s">
        <v>47</v>
      </c>
      <c r="L46" s="25" t="s">
        <v>46</v>
      </c>
      <c r="M46" s="25" t="s">
        <v>48</v>
      </c>
      <c r="N46" s="25" t="s">
        <v>49</v>
      </c>
      <c r="O46" s="25" t="s">
        <v>6</v>
      </c>
      <c r="P46" s="25" t="s">
        <v>8</v>
      </c>
    </row>
    <row r="47" spans="1:16" x14ac:dyDescent="0.35">
      <c r="A47" s="15" t="s">
        <v>67</v>
      </c>
      <c r="B47" s="14" t="s">
        <v>21</v>
      </c>
      <c r="C47" s="14"/>
      <c r="D47" s="14" t="s">
        <v>2</v>
      </c>
      <c r="E47" s="14">
        <v>84</v>
      </c>
      <c r="F47" s="14">
        <v>36</v>
      </c>
      <c r="G47" s="14"/>
      <c r="H47" s="14" t="s">
        <v>40</v>
      </c>
      <c r="I47" s="14"/>
      <c r="J47" s="14"/>
      <c r="K47" s="14">
        <f>_xlfn.XLOOKUP(H47,'Kitchen Equipment'!$A$2:$A$7,'Kitchen Equipment'!$B$2:$B$7,"NOT FOUND")</f>
        <v>225</v>
      </c>
      <c r="L47" s="14" t="str">
        <f>_xlfn.XLOOKUP(I47,'Kitchen Equipment'!$A$2:$A$7,'Kitchen Equipment'!$B$2:$B$7,"NOT FOUND")</f>
        <v>NOT FOUND</v>
      </c>
      <c r="M47" s="14" t="str">
        <f>_xlfn.XLOOKUP(J47,'Kitchen Equipment'!$A$2:$A$7,'Kitchen Equipment'!$B$2:$B$7,"NOT FOUND")</f>
        <v>NOT FOUND</v>
      </c>
      <c r="N47" s="14">
        <f>MAX(K47,L47,M47)</f>
        <v>225</v>
      </c>
      <c r="O47" s="16">
        <f>(E47/12)*N47</f>
        <v>1575</v>
      </c>
      <c r="P47" s="16" t="e">
        <f>_xlfn.XLOOKUP(G47,'[1]MUA Type'!$A$1:$A$3,'[1]MUA Type'!$B$1:$B$3)*O47</f>
        <v>#N/A</v>
      </c>
    </row>
    <row r="48" spans="1:16" x14ac:dyDescent="0.35">
      <c r="A48" s="15" t="s">
        <v>68</v>
      </c>
      <c r="B48" s="14" t="s">
        <v>20</v>
      </c>
      <c r="C48" s="14" t="s">
        <v>24</v>
      </c>
      <c r="D48" s="14" t="s">
        <v>2</v>
      </c>
      <c r="E48" s="14">
        <v>72</v>
      </c>
      <c r="F48" s="14">
        <v>57</v>
      </c>
      <c r="G48" s="14" t="s">
        <v>29</v>
      </c>
      <c r="H48" s="14" t="s">
        <v>41</v>
      </c>
      <c r="I48" s="14"/>
      <c r="J48" s="14"/>
      <c r="K48" s="14">
        <f>_xlfn.XLOOKUP(H48,'Kitchen Equipment'!$A$2:$A$7,'Kitchen Equipment'!$B$2:$B$7,"NOT FOUND")</f>
        <v>225</v>
      </c>
      <c r="L48" s="14" t="str">
        <f>_xlfn.XLOOKUP(I48,'Kitchen Equipment'!$A$2:$A$7,'Kitchen Equipment'!$B$2:$B$7,"NOT FOUND")</f>
        <v>NOT FOUND</v>
      </c>
      <c r="M48" s="14" t="str">
        <f>_xlfn.XLOOKUP(J48,'Kitchen Equipment'!$A$2:$A$7,'Kitchen Equipment'!$B$2:$B$7,"NOT FOUND")</f>
        <v>NOT FOUND</v>
      </c>
      <c r="N48" s="14">
        <f t="shared" ref="N48:N51" si="6">MAX(K48,L48,M48)</f>
        <v>225</v>
      </c>
      <c r="O48" s="16">
        <f>(E48/12)*N48</f>
        <v>1350</v>
      </c>
      <c r="P48" s="16">
        <f>_xlfn.XLOOKUP(G48,'[1]MUA Type'!$A$1:$A$3,'[1]MUA Type'!$B$1:$B$3)*O48</f>
        <v>675</v>
      </c>
    </row>
    <row r="49" spans="1:16" x14ac:dyDescent="0.35">
      <c r="A49" s="15" t="s">
        <v>69</v>
      </c>
      <c r="B49" s="14" t="s">
        <v>19</v>
      </c>
      <c r="C49" s="14" t="s">
        <v>24</v>
      </c>
      <c r="D49" s="14" t="s">
        <v>2</v>
      </c>
      <c r="E49" s="14">
        <v>90</v>
      </c>
      <c r="F49" s="14">
        <v>57</v>
      </c>
      <c r="G49" s="14" t="s">
        <v>29</v>
      </c>
      <c r="H49" s="14" t="s">
        <v>39</v>
      </c>
      <c r="I49" s="14"/>
      <c r="J49" s="14"/>
      <c r="K49" s="14">
        <f>_xlfn.XLOOKUP(H49,'Kitchen Equipment'!$A$2:$A$7,'Kitchen Equipment'!$B$2:$B$7,"NOT FOUND")</f>
        <v>150</v>
      </c>
      <c r="L49" s="14" t="str">
        <f>_xlfn.XLOOKUP(I49,'Kitchen Equipment'!$A$2:$A$7,'Kitchen Equipment'!$B$2:$B$7,"NOT FOUND")</f>
        <v>NOT FOUND</v>
      </c>
      <c r="M49" s="14" t="str">
        <f>_xlfn.XLOOKUP(J49,'Kitchen Equipment'!$A$2:$A$7,'Kitchen Equipment'!$B$2:$B$7,"NOT FOUND")</f>
        <v>NOT FOUND</v>
      </c>
      <c r="N49" s="14">
        <f t="shared" si="6"/>
        <v>150</v>
      </c>
      <c r="O49" s="16">
        <f t="shared" ref="O49:O51" si="7">(E49/12)*N49</f>
        <v>1125</v>
      </c>
      <c r="P49" s="16">
        <f>_xlfn.XLOOKUP(G49,'[1]MUA Type'!$A$1:$A$3,'[1]MUA Type'!$B$1:$B$3)*O49</f>
        <v>562.5</v>
      </c>
    </row>
    <row r="50" spans="1:16" x14ac:dyDescent="0.35">
      <c r="A50" s="15" t="s">
        <v>70</v>
      </c>
      <c r="B50" s="14" t="s">
        <v>22</v>
      </c>
      <c r="C50" s="14"/>
      <c r="D50" s="14" t="s">
        <v>2</v>
      </c>
      <c r="E50" s="14">
        <v>66</v>
      </c>
      <c r="F50" s="14">
        <v>51</v>
      </c>
      <c r="G50" s="14"/>
      <c r="H50" s="14" t="s">
        <v>39</v>
      </c>
      <c r="I50" s="14"/>
      <c r="J50" s="14"/>
      <c r="K50" s="14">
        <f>_xlfn.XLOOKUP(H50,'Kitchen Equipment'!$A$2:$A$7,'Kitchen Equipment'!$B$2:$B$7,"NOT FOUND")</f>
        <v>150</v>
      </c>
      <c r="L50" s="14" t="str">
        <f>_xlfn.XLOOKUP(I50,'Kitchen Equipment'!$A$2:$A$7,'Kitchen Equipment'!$B$2:$B$7,"NOT FOUND")</f>
        <v>NOT FOUND</v>
      </c>
      <c r="M50" s="14" t="str">
        <f>_xlfn.XLOOKUP(J50,'Kitchen Equipment'!$A$2:$A$7,'Kitchen Equipment'!$B$2:$B$7,"NOT FOUND")</f>
        <v>NOT FOUND</v>
      </c>
      <c r="N50" s="14">
        <f t="shared" si="6"/>
        <v>150</v>
      </c>
      <c r="O50" s="16">
        <f t="shared" si="7"/>
        <v>825</v>
      </c>
      <c r="P50" s="16" t="e">
        <f>_xlfn.XLOOKUP(G50,'[1]MUA Type'!$A$1:$A$3,'[1]MUA Type'!$B$1:$B$3)*O50</f>
        <v>#N/A</v>
      </c>
    </row>
    <row r="51" spans="1:16" x14ac:dyDescent="0.35">
      <c r="A51" s="15" t="s">
        <v>71</v>
      </c>
      <c r="B51" s="14"/>
      <c r="C51" s="14"/>
      <c r="D51" s="14"/>
      <c r="E51" s="14"/>
      <c r="F51" s="14"/>
      <c r="G51" s="14"/>
      <c r="H51" s="14"/>
      <c r="I51" s="14"/>
      <c r="J51" s="14"/>
      <c r="K51" s="14" t="str">
        <f>_xlfn.XLOOKUP(H51,'Kitchen Equipment'!$A$2:$A$7,'Kitchen Equipment'!$B$2:$B$7,"NOT FOUND")</f>
        <v>NOT FOUND</v>
      </c>
      <c r="L51" s="14" t="str">
        <f>_xlfn.XLOOKUP(I51,'Kitchen Equipment'!$A$2:$A$7,'Kitchen Equipment'!$B$2:$B$7,"NOT FOUND")</f>
        <v>NOT FOUND</v>
      </c>
      <c r="M51" s="14" t="str">
        <f>_xlfn.XLOOKUP(J51,'Kitchen Equipment'!$A$2:$A$7,'Kitchen Equipment'!$B$2:$B$7,"NOT FOUND")</f>
        <v>NOT FOUND</v>
      </c>
      <c r="N51" s="14">
        <f t="shared" si="6"/>
        <v>0</v>
      </c>
      <c r="O51" s="16">
        <f t="shared" si="7"/>
        <v>0</v>
      </c>
      <c r="P51" s="16">
        <f>_xlfn.XLOOKUP(G51,'[1]MUA Type'!A5:A7,'[1]MUA Type'!B5:B7)*O51</f>
        <v>0</v>
      </c>
    </row>
    <row r="53" spans="1:16" x14ac:dyDescent="0.35">
      <c r="A53" s="25" t="s">
        <v>72</v>
      </c>
      <c r="B53" s="18" t="s">
        <v>73</v>
      </c>
      <c r="C53" s="18" t="s">
        <v>74</v>
      </c>
    </row>
    <row r="54" spans="1:16" x14ac:dyDescent="0.35">
      <c r="A54" s="15" t="s">
        <v>75</v>
      </c>
      <c r="B54" s="14">
        <v>8</v>
      </c>
      <c r="C54" s="14">
        <f>B54*75</f>
        <v>600</v>
      </c>
    </row>
  </sheetData>
  <mergeCells count="4">
    <mergeCell ref="B4:K4"/>
    <mergeCell ref="B5:K5"/>
    <mergeCell ref="B6:K6"/>
    <mergeCell ref="A31:A33"/>
  </mergeCells>
  <phoneticPr fontId="8" type="noConversion"/>
  <pageMargins left="0.7" right="0.7" top="0.75" bottom="0.75" header="0.3" footer="0.3"/>
  <pageSetup scale="52"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172341CE-C76B-480C-83A3-D58BD2A937D0}">
          <x14:formula1>
            <xm:f>'Kitchen Equipment'!$A$2:$A$7</xm:f>
          </x14:formula1>
          <xm:sqref>H47:J51</xm:sqref>
        </x14:dataValidation>
        <x14:dataValidation type="list" allowBlank="1" showInputMessage="1" showErrorMessage="1" xr:uid="{28D77A7C-CE77-4248-8BD4-C97480735BB0}">
          <x14:formula1>
            <xm:f>'MUA Type'!$A$1:$A$4</xm:f>
          </x14:formula1>
          <xm:sqref>G47:G51</xm:sqref>
        </x14:dataValidation>
        <x14:dataValidation type="list" allowBlank="1" showInputMessage="1" showErrorMessage="1" xr:uid="{92B9ED7D-310D-4316-8C0D-A6ABEE329363}">
          <x14:formula1>
            <xm:f>Sheet2!$A$1:$A$7</xm:f>
          </x14:formula1>
          <xm:sqref>B47:B51</xm:sqref>
        </x14:dataValidation>
        <x14:dataValidation type="list" allowBlank="1" showInputMessage="1" showErrorMessage="1" xr:uid="{D3BD5F64-8093-4B3B-8545-83959E2A645D}">
          <x14:formula1>
            <xm:f>Sheet2!$B$1:$B$3</xm:f>
          </x14:formula1>
          <xm:sqref>C47:C51</xm:sqref>
        </x14:dataValidation>
        <x14:dataValidation type="list" allowBlank="1" showInputMessage="1" showErrorMessage="1" xr:uid="{81DA31F8-1DAA-4AE5-9FF3-365C5471BCE2}">
          <x14:formula1>
            <xm:f>Sheet2!$C$1</xm:f>
          </x14:formula1>
          <xm:sqref>D47:D51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BC93A-492C-4A4D-9E7F-7D3E218396C2}">
  <dimension ref="A1:B7"/>
  <sheetViews>
    <sheetView workbookViewId="0">
      <selection activeCell="A8" sqref="A8"/>
    </sheetView>
  </sheetViews>
  <sheetFormatPr defaultRowHeight="14.5" x14ac:dyDescent="0.35"/>
  <cols>
    <col min="1" max="1" width="15.6328125" bestFit="1" customWidth="1"/>
  </cols>
  <sheetData>
    <row r="1" spans="1:2" x14ac:dyDescent="0.35">
      <c r="A1" t="s">
        <v>3</v>
      </c>
      <c r="B1" t="s">
        <v>4</v>
      </c>
    </row>
    <row r="2" spans="1:2" x14ac:dyDescent="0.35">
      <c r="A2" t="s">
        <v>37</v>
      </c>
      <c r="B2">
        <v>275</v>
      </c>
    </row>
    <row r="3" spans="1:2" x14ac:dyDescent="0.35">
      <c r="A3" t="s">
        <v>40</v>
      </c>
      <c r="B3">
        <v>225</v>
      </c>
    </row>
    <row r="4" spans="1:2" x14ac:dyDescent="0.35">
      <c r="A4" t="s">
        <v>41</v>
      </c>
      <c r="B4">
        <v>225</v>
      </c>
    </row>
    <row r="5" spans="1:2" x14ac:dyDescent="0.35">
      <c r="A5" t="s">
        <v>39</v>
      </c>
      <c r="B5">
        <v>150</v>
      </c>
    </row>
    <row r="6" spans="1:2" x14ac:dyDescent="0.35">
      <c r="A6" t="s">
        <v>38</v>
      </c>
      <c r="B6">
        <v>275</v>
      </c>
    </row>
    <row r="7" spans="1:2" x14ac:dyDescent="0.35">
      <c r="A7" t="s">
        <v>42</v>
      </c>
      <c r="B7">
        <v>200</v>
      </c>
    </row>
  </sheetData>
  <sortState xmlns:xlrd2="http://schemas.microsoft.com/office/spreadsheetml/2017/richdata2" ref="A1:B6">
    <sortCondition ref="A2:A6"/>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88446-B13D-4275-A230-7F8A09498812}">
  <dimension ref="A1:B3"/>
  <sheetViews>
    <sheetView workbookViewId="0">
      <selection activeCell="A4" sqref="A4:XFD4"/>
    </sheetView>
  </sheetViews>
  <sheetFormatPr defaultRowHeight="14.5" x14ac:dyDescent="0.35"/>
  <cols>
    <col min="1" max="1" width="15.08984375" bestFit="1" customWidth="1"/>
  </cols>
  <sheetData>
    <row r="1" spans="1:2" x14ac:dyDescent="0.35">
      <c r="A1" t="s">
        <v>28</v>
      </c>
      <c r="B1">
        <v>0.8</v>
      </c>
    </row>
    <row r="2" spans="1:2" x14ac:dyDescent="0.35">
      <c r="A2" t="s">
        <v>29</v>
      </c>
      <c r="B2">
        <v>0.5</v>
      </c>
    </row>
    <row r="3" spans="1:2" x14ac:dyDescent="0.35">
      <c r="A3" t="s">
        <v>30</v>
      </c>
      <c r="B3">
        <v>0.5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1AC0C-3AA5-4B1D-8CC3-E0B4C845376C}">
  <dimension ref="A1:C7"/>
  <sheetViews>
    <sheetView workbookViewId="0">
      <selection activeCell="C2" sqref="C2"/>
    </sheetView>
  </sheetViews>
  <sheetFormatPr defaultRowHeight="14.5" x14ac:dyDescent="0.35"/>
  <sheetData>
    <row r="1" spans="1:3" x14ac:dyDescent="0.35">
      <c r="A1" t="s">
        <v>19</v>
      </c>
      <c r="B1" t="s">
        <v>24</v>
      </c>
      <c r="C1" t="s">
        <v>2</v>
      </c>
    </row>
    <row r="2" spans="1:3" x14ac:dyDescent="0.35">
      <c r="A2" t="s">
        <v>20</v>
      </c>
      <c r="B2" t="s">
        <v>25</v>
      </c>
    </row>
    <row r="3" spans="1:3" x14ac:dyDescent="0.35">
      <c r="A3" t="s">
        <v>21</v>
      </c>
      <c r="B3" t="s">
        <v>36</v>
      </c>
    </row>
    <row r="4" spans="1:3" x14ac:dyDescent="0.35">
      <c r="A4" t="s">
        <v>22</v>
      </c>
    </row>
    <row r="5" spans="1:3" x14ac:dyDescent="0.35">
      <c r="A5" t="s">
        <v>23</v>
      </c>
    </row>
    <row r="6" spans="1:3" x14ac:dyDescent="0.35">
      <c r="A6" t="s">
        <v>34</v>
      </c>
    </row>
    <row r="7" spans="1:3" x14ac:dyDescent="0.35">
      <c r="A7" t="s">
        <v>35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7c490b-f07e-4e7c-8186-6feccf6a8c5d" xsi:nil="true"/>
    <lcf76f155ced4ddcb4097134ff3c332f xmlns="ef2466a7-3497-4668-a95e-9c44ebb069c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107FC02E9AA65428A9DEB93A1275617" ma:contentTypeVersion="18" ma:contentTypeDescription="Create a new document." ma:contentTypeScope="" ma:versionID="8654a69bd49be0cc96982d5063890ec0">
  <xsd:schema xmlns:xsd="http://www.w3.org/2001/XMLSchema" xmlns:xs="http://www.w3.org/2001/XMLSchema" xmlns:p="http://schemas.microsoft.com/office/2006/metadata/properties" xmlns:ns2="ef2466a7-3497-4668-a95e-9c44ebb069cd" xmlns:ns3="697c490b-f07e-4e7c-8186-6feccf6a8c5d" targetNamespace="http://schemas.microsoft.com/office/2006/metadata/properties" ma:root="true" ma:fieldsID="6aeaa739d0099f43661d519b6213f074" ns2:_="" ns3:_="">
    <xsd:import namespace="ef2466a7-3497-4668-a95e-9c44ebb069cd"/>
    <xsd:import namespace="697c490b-f07e-4e7c-8186-6feccf6a8c5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2466a7-3497-4668-a95e-9c44ebb069c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74203d5-6486-42c2-9cc6-c5c81f5cfd0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97c490b-f07e-4e7c-8186-6feccf6a8c5d"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049c30f-b9ab-42f4-b538-aa762cf665d9}" ma:internalName="TaxCatchAll" ma:showField="CatchAllData" ma:web="697c490b-f07e-4e7c-8186-6feccf6a8c5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7129ABF-2C70-46F8-ABB2-EF613B802C6E}">
  <ds:schemaRefs>
    <ds:schemaRef ds:uri="http://schemas.microsoft.com/office/2006/metadata/properties"/>
    <ds:schemaRef ds:uri="http://schemas.microsoft.com/office/infopath/2007/PartnerControls"/>
    <ds:schemaRef ds:uri="697c490b-f07e-4e7c-8186-6feccf6a8c5d"/>
    <ds:schemaRef ds:uri="ef2466a7-3497-4668-a95e-9c44ebb069cd"/>
  </ds:schemaRefs>
</ds:datastoreItem>
</file>

<file path=customXml/itemProps2.xml><?xml version="1.0" encoding="utf-8"?>
<ds:datastoreItem xmlns:ds="http://schemas.openxmlformats.org/officeDocument/2006/customXml" ds:itemID="{12CFA03F-CCAD-4F29-8DBD-68A5BC8E6C3A}">
  <ds:schemaRefs>
    <ds:schemaRef ds:uri="http://schemas.microsoft.com/sharepoint/v3/contenttype/forms"/>
  </ds:schemaRefs>
</ds:datastoreItem>
</file>

<file path=customXml/itemProps3.xml><?xml version="1.0" encoding="utf-8"?>
<ds:datastoreItem xmlns:ds="http://schemas.openxmlformats.org/officeDocument/2006/customXml" ds:itemID="{F9E7C8D8-EB0A-460F-B129-5465C8F014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2466a7-3497-4668-a95e-9c44ebb069cd"/>
    <ds:schemaRef ds:uri="697c490b-f07e-4e7c-8186-6feccf6a8c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4</vt:i4>
      </vt:variant>
      <vt:variant>
        <vt:lpstr>Charts</vt:lpstr>
      </vt:variant>
      <vt:variant>
        <vt:i4>1</vt:i4>
      </vt:variant>
      <vt:variant>
        <vt:lpstr>Named Ranges</vt:lpstr>
      </vt:variant>
      <vt:variant>
        <vt:i4>1</vt:i4>
      </vt:variant>
    </vt:vector>
  </HeadingPairs>
  <TitlesOfParts>
    <vt:vector size="6" baseType="lpstr">
      <vt:lpstr>Sheet1</vt:lpstr>
      <vt:lpstr>Kitchen Equipment</vt:lpstr>
      <vt:lpstr>MUA Type</vt:lpstr>
      <vt:lpstr>Sheet2</vt:lpstr>
      <vt:lpstr>Chart1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 Turnbough</dc:creator>
  <cp:lastModifiedBy>Kristopher Passley</cp:lastModifiedBy>
  <cp:lastPrinted>2025-05-30T20:50:08Z</cp:lastPrinted>
  <dcterms:created xsi:type="dcterms:W3CDTF">2025-05-22T20:24:29Z</dcterms:created>
  <dcterms:modified xsi:type="dcterms:W3CDTF">2025-06-09T02:00:37Z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0x010100D107FC02E9AA65428A9DEB93A1275617</vt:lpwstr>
  </property>
  <property fmtid="{D5CDD505-2E9C-101B-9397-08002B2CF9AE}" pid="3" name="MediaServiceImageTags">
    <vt:lpwstr/>
  </property>
</Properties>
</file>