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esktop\Regular TAB\CFA TAB\PITTSBURGH, (SOUTH HILLS)\"/>
    </mc:Choice>
  </mc:AlternateContent>
  <xr:revisionPtr revIDLastSave="0" documentId="8_{63862C88-6200-4ACF-97D8-AB255C8C85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<sst xmlns="http://schemas.openxmlformats.org/spreadsheetml/2006/main" count="85" uniqueCount="53">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</sst>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3" zoomScale="85" zoomScaleNormal="85" zoomScaleSheetLayoutView="85" workbookViewId="0">
      <selection activeCell="P14" sqref="P14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49</v>
      </c>
      <c r="C6" s="23">
        <v>8500</v>
      </c>
      <c r="D6" s="24">
        <v>6104</v>
      </c>
      <c r="E6" s="23">
        <f t="shared" ref="E6:F7" si="0">C6-G6</f>
        <v>6500</v>
      </c>
      <c r="F6" s="24">
        <f t="shared" si="0"/>
        <v>4002</v>
      </c>
      <c r="G6" s="25">
        <v>2000</v>
      </c>
      <c r="H6" s="26">
        <v>2102</v>
      </c>
      <c r="I6" s="27">
        <f>G6/C6</f>
        <v>0.23529411764705882</v>
      </c>
      <c r="J6" s="28">
        <f>H6/D6</f>
        <v>0.34436435124508519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50</v>
      </c>
      <c r="C7" s="35">
        <v>3150</v>
      </c>
      <c r="D7" s="36">
        <v>3201</v>
      </c>
      <c r="E7" s="35">
        <f t="shared" si="0"/>
        <v>2400</v>
      </c>
      <c r="F7" s="36">
        <f t="shared" si="0"/>
        <v>2442</v>
      </c>
      <c r="G7" s="37">
        <v>750</v>
      </c>
      <c r="H7" s="38">
        <v>759</v>
      </c>
      <c r="I7" s="39">
        <f t="shared" ref="I7:J7" si="1">G7/C7</f>
        <v>0.23809523809523808</v>
      </c>
      <c r="J7" s="40">
        <f t="shared" si="1"/>
        <v>0.23711340206185566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51</v>
      </c>
      <c r="C8" s="35">
        <v>4000</v>
      </c>
      <c r="D8" s="36">
        <v>3780</v>
      </c>
      <c r="E8" s="35">
        <f t="shared" ref="E8:E10" si="2">C8-G8</f>
        <v>3000</v>
      </c>
      <c r="F8" s="36">
        <f t="shared" ref="F8:F10" si="3">D8-H8</f>
        <v>2787</v>
      </c>
      <c r="G8" s="37">
        <v>1000</v>
      </c>
      <c r="H8" s="38">
        <v>993</v>
      </c>
      <c r="I8" s="39">
        <f t="shared" ref="I8:I9" si="4">G8/C8</f>
        <v>0.25</v>
      </c>
      <c r="J8" s="40">
        <f t="shared" ref="J8:J9" si="5">H8/D8</f>
        <v>0.26269841269841271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2765</v>
      </c>
      <c r="D9" s="36">
        <v>2598</v>
      </c>
      <c r="E9" s="35">
        <f t="shared" si="2"/>
        <v>2165</v>
      </c>
      <c r="F9" s="36">
        <f t="shared" si="3"/>
        <v>2006</v>
      </c>
      <c r="G9" s="37">
        <v>600</v>
      </c>
      <c r="H9" s="38">
        <v>592</v>
      </c>
      <c r="I9" s="39">
        <f t="shared" si="4"/>
        <v>0.21699819168173598</v>
      </c>
      <c r="J9" s="40">
        <f t="shared" si="5"/>
        <v>0.22786759045419552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45</v>
      </c>
      <c r="B10" s="112" t="s">
        <v>52</v>
      </c>
      <c r="C10" s="113">
        <v>1800</v>
      </c>
      <c r="D10" s="114">
        <v>1921</v>
      </c>
      <c r="E10" s="113">
        <f t="shared" si="2"/>
        <v>1500</v>
      </c>
      <c r="F10" s="114">
        <f t="shared" si="3"/>
        <v>1650</v>
      </c>
      <c r="G10" s="102">
        <v>300</v>
      </c>
      <c r="H10" s="103">
        <v>271</v>
      </c>
      <c r="I10" s="104">
        <f>G10/C10</f>
        <v>0.16666666666666666</v>
      </c>
      <c r="J10" s="105">
        <f>H10/D10</f>
        <v>0.14107235814679855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>
        <v>1973</v>
      </c>
      <c r="O11" s="45"/>
      <c r="P11" s="46"/>
      <c r="Q11" s="61"/>
      <c r="R11" s="66"/>
    </row>
    <row r="12" spans="1:21" ht="20.100000000000001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>
        <v>1422</v>
      </c>
      <c r="O12" s="45"/>
      <c r="P12" s="46"/>
      <c r="Q12" s="61"/>
      <c r="R12" s="66"/>
    </row>
    <row r="13" spans="1:21" ht="20.100000000000001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500</v>
      </c>
      <c r="P13" s="126">
        <v>491</v>
      </c>
      <c r="Q13" s="61"/>
      <c r="R13" s="66"/>
    </row>
    <row r="14" spans="1:21" ht="20.100000000000001" customHeight="1" thickBot="1" x14ac:dyDescent="0.3">
      <c r="A14" s="129" t="s">
        <v>28</v>
      </c>
      <c r="B14" s="130"/>
      <c r="C14" s="74">
        <f t="shared" ref="C14:H14" si="6">SUM(C6:C13)</f>
        <v>20215</v>
      </c>
      <c r="D14" s="75">
        <f t="shared" si="6"/>
        <v>17604</v>
      </c>
      <c r="E14" s="74">
        <f t="shared" si="6"/>
        <v>15565</v>
      </c>
      <c r="F14" s="75">
        <f t="shared" si="6"/>
        <v>12887</v>
      </c>
      <c r="G14" s="76">
        <f t="shared" si="6"/>
        <v>4650</v>
      </c>
      <c r="H14" s="77">
        <f t="shared" si="6"/>
        <v>4717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3314</v>
      </c>
      <c r="N14" s="80">
        <f t="shared" si="7"/>
        <v>3395</v>
      </c>
      <c r="O14" s="81">
        <f t="shared" si="7"/>
        <v>500</v>
      </c>
      <c r="P14" s="82">
        <f t="shared" si="7"/>
        <v>491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222" t="s">
        <v>12</v>
      </c>
      <c r="G16" s="223"/>
      <c r="H16" s="196" t="s">
        <v>32</v>
      </c>
      <c r="I16" s="197"/>
      <c r="J16" s="198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4" t="s">
        <v>28</v>
      </c>
      <c r="B17" s="215"/>
      <c r="C17" s="86" t="s">
        <v>7</v>
      </c>
      <c r="D17" s="87" t="s">
        <v>8</v>
      </c>
      <c r="F17" s="224"/>
      <c r="G17" s="225"/>
      <c r="H17" s="199"/>
      <c r="I17" s="200"/>
      <c r="J17" s="201"/>
      <c r="L17" s="193" t="s">
        <v>37</v>
      </c>
      <c r="M17" s="193"/>
      <c r="N17" s="193"/>
      <c r="O17" s="193"/>
      <c r="P17" s="98">
        <f>IF(R16=TRUE, 1, 0)</f>
        <v>1</v>
      </c>
    </row>
    <row r="18" spans="1:21" ht="18.75" customHeight="1" x14ac:dyDescent="0.25">
      <c r="A18" s="216" t="s">
        <v>31</v>
      </c>
      <c r="B18" s="217"/>
      <c r="C18" s="88">
        <f>G14+K14</f>
        <v>4650</v>
      </c>
      <c r="D18" s="89">
        <f>H14+L14</f>
        <v>4717</v>
      </c>
      <c r="F18" s="143" t="s">
        <v>13</v>
      </c>
      <c r="G18" s="144"/>
      <c r="H18" s="205">
        <v>4.0000000000000001E-3</v>
      </c>
      <c r="I18" s="206"/>
      <c r="J18" s="207"/>
      <c r="L18" s="194"/>
      <c r="M18" s="194"/>
      <c r="N18" s="194"/>
      <c r="O18" s="194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218" t="s">
        <v>30</v>
      </c>
      <c r="B19" s="219"/>
      <c r="C19" s="92">
        <f>M14+O14</f>
        <v>3814</v>
      </c>
      <c r="D19" s="93">
        <f>N14+P14</f>
        <v>3886</v>
      </c>
      <c r="F19" s="145" t="s">
        <v>14</v>
      </c>
      <c r="G19" s="146"/>
      <c r="H19" s="208">
        <v>3.8999999999999998E-3</v>
      </c>
      <c r="I19" s="209"/>
      <c r="J19" s="210"/>
      <c r="L19" s="195" t="s">
        <v>35</v>
      </c>
      <c r="M19" s="195"/>
      <c r="N19" s="195"/>
      <c r="O19" s="195"/>
      <c r="P19" s="99">
        <f>IF(R18=TRUE, 1, 0)</f>
        <v>1</v>
      </c>
    </row>
    <row r="20" spans="1:21" ht="18.75" customHeight="1" thickBot="1" x14ac:dyDescent="0.35">
      <c r="A20" s="220" t="s">
        <v>18</v>
      </c>
      <c r="B20" s="221"/>
      <c r="C20" s="90">
        <f>C18-C19</f>
        <v>836</v>
      </c>
      <c r="D20" s="91">
        <f>D18-D19</f>
        <v>831</v>
      </c>
      <c r="F20" s="161" t="s">
        <v>15</v>
      </c>
      <c r="G20" s="162"/>
      <c r="H20" s="211">
        <v>2.8999999999999998E-3</v>
      </c>
      <c r="I20" s="212"/>
      <c r="J20" s="213"/>
      <c r="L20" s="194"/>
      <c r="M20" s="194"/>
      <c r="N20" s="194"/>
      <c r="O20" s="194"/>
      <c r="P20" s="100"/>
      <c r="R20" s="1" t="b">
        <f>AND(H21&gt;=-0.02, H21&lt;=0.02)</f>
        <v>1</v>
      </c>
    </row>
    <row r="21" spans="1:21" ht="16.5" customHeight="1" thickBot="1" x14ac:dyDescent="0.3">
      <c r="F21" s="159" t="s">
        <v>16</v>
      </c>
      <c r="G21" s="160"/>
      <c r="H21" s="202">
        <f>AVERAGE(H18:J20)</f>
        <v>3.6000000000000003E-3</v>
      </c>
      <c r="I21" s="203"/>
      <c r="J21" s="204"/>
      <c r="L21" s="191" t="s">
        <v>36</v>
      </c>
      <c r="M21" s="191"/>
      <c r="N21" s="191"/>
      <c r="O21" s="191"/>
      <c r="P21" s="94">
        <f>IF(R20=TRUE, 1, 0)</f>
        <v>1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1"/>
      <c r="M22" s="191"/>
      <c r="N22" s="191"/>
      <c r="O22" s="191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67"/>
    </row>
    <row r="26" spans="1:21" ht="20.100000000000001" customHeight="1" x14ac:dyDescent="0.2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00000000000001" customHeight="1" thickBot="1" x14ac:dyDescent="0.3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56" t="s">
        <v>19</v>
      </c>
      <c r="B30" s="157"/>
      <c r="C30" s="157"/>
      <c r="D30" s="157"/>
      <c r="E30" s="157"/>
      <c r="F30" s="15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83" t="s">
        <v>24</v>
      </c>
      <c r="C31" s="184"/>
      <c r="D31" s="137" t="s">
        <v>23</v>
      </c>
      <c r="E31" s="139"/>
      <c r="F31" s="139"/>
      <c r="G31" s="138"/>
      <c r="H31" s="137" t="s">
        <v>20</v>
      </c>
      <c r="I31" s="138"/>
      <c r="J31" s="139" t="s">
        <v>21</v>
      </c>
      <c r="K31" s="139"/>
      <c r="L31" s="140" t="s">
        <v>3</v>
      </c>
      <c r="M31" s="140"/>
      <c r="N31" s="135" t="s">
        <v>4</v>
      </c>
      <c r="O31" s="136"/>
      <c r="P31" s="58" t="s">
        <v>22</v>
      </c>
    </row>
    <row r="32" spans="1:21" ht="18.75" customHeight="1" thickBot="1" x14ac:dyDescent="0.3">
      <c r="A32" s="59" t="s">
        <v>25</v>
      </c>
      <c r="B32" s="181" t="s">
        <v>39</v>
      </c>
      <c r="C32" s="182"/>
      <c r="D32" s="174"/>
      <c r="E32" s="187"/>
      <c r="F32" s="187"/>
      <c r="G32" s="175"/>
      <c r="H32" s="174" t="s">
        <v>40</v>
      </c>
      <c r="I32" s="175"/>
      <c r="J32" s="176" t="s">
        <v>40</v>
      </c>
      <c r="K32" s="177"/>
      <c r="L32" s="133">
        <v>0</v>
      </c>
      <c r="M32" s="134"/>
      <c r="N32" s="127">
        <v>1080</v>
      </c>
      <c r="O32" s="128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80" t="s">
        <v>39</v>
      </c>
      <c r="C33" s="180"/>
      <c r="D33" s="141"/>
      <c r="E33" s="188"/>
      <c r="F33" s="188"/>
      <c r="G33" s="142"/>
      <c r="H33" s="141" t="s">
        <v>40</v>
      </c>
      <c r="I33" s="142"/>
      <c r="J33" s="131" t="s">
        <v>40</v>
      </c>
      <c r="K33" s="132"/>
      <c r="L33" s="133">
        <v>0</v>
      </c>
      <c r="M33" s="134"/>
      <c r="N33" s="127">
        <v>832</v>
      </c>
      <c r="O33" s="128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80" t="s">
        <v>39</v>
      </c>
      <c r="C34" s="180"/>
      <c r="D34" s="141"/>
      <c r="E34" s="188"/>
      <c r="F34" s="188"/>
      <c r="G34" s="142"/>
      <c r="H34" s="141" t="s">
        <v>40</v>
      </c>
      <c r="I34" s="142"/>
      <c r="J34" s="131" t="s">
        <v>40</v>
      </c>
      <c r="K34" s="132"/>
      <c r="L34" s="133">
        <v>0</v>
      </c>
      <c r="M34" s="134"/>
      <c r="N34" s="127">
        <v>701</v>
      </c>
      <c r="O34" s="128"/>
      <c r="P34" s="57">
        <f t="shared" si="8"/>
        <v>-701</v>
      </c>
    </row>
    <row r="35" spans="1:16" ht="19.2" customHeight="1" x14ac:dyDescent="0.25">
      <c r="A35" s="60" t="s">
        <v>25</v>
      </c>
      <c r="B35" s="185" t="s">
        <v>39</v>
      </c>
      <c r="C35" s="186"/>
      <c r="D35" s="141"/>
      <c r="E35" s="188"/>
      <c r="F35" s="188"/>
      <c r="G35" s="142"/>
      <c r="H35" s="141" t="s">
        <v>40</v>
      </c>
      <c r="I35" s="142"/>
      <c r="J35" s="141" t="s">
        <v>40</v>
      </c>
      <c r="K35" s="173"/>
      <c r="L35" s="178">
        <v>0</v>
      </c>
      <c r="M35" s="179"/>
      <c r="N35" s="189">
        <v>390</v>
      </c>
      <c r="O35" s="190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70456F-BD21-43A0-9CCD-88C54072E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510999-E0F4-47AC-B439-B7BD110AFA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D5CCE-E05A-4E3C-98C4-B29F84EBA6B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2022-11-23T19:35:07Z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