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A32BE593-B777-429E-B295-58082E27C9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<sst xmlns="http://schemas.openxmlformats.org/spreadsheetml/2006/main" count="66" uniqueCount="48">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</sst>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55" zoomScaleNormal="55" zoomScaleSheetLayoutView="55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26</v>
      </c>
      <c r="B6" s="73" t="s">
        <v>40</v>
      </c>
      <c r="C6" s="23">
        <v>4000</v>
      </c>
      <c r="D6" s="24">
        <v>4187</v>
      </c>
      <c r="E6" s="23">
        <f t="shared" ref="E6:F7" si="0">C6-G6</f>
        <v>2950</v>
      </c>
      <c r="F6" s="24">
        <f t="shared" si="0"/>
        <v>3130</v>
      </c>
      <c r="G6" s="25">
        <v>1050</v>
      </c>
      <c r="H6" s="26">
        <v>1057</v>
      </c>
      <c r="I6" s="27">
        <f>G6/C6</f>
        <v>0.26250000000000001</v>
      </c>
      <c r="J6" s="28">
        <f>H6/D6</f>
        <v>0.25244805349892524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27</v>
      </c>
      <c r="B7" s="74" t="s">
        <v>41</v>
      </c>
      <c r="C7" s="35">
        <v>4000</v>
      </c>
      <c r="D7" s="36">
        <v>3967</v>
      </c>
      <c r="E7" s="35">
        <f t="shared" si="0"/>
        <v>2950</v>
      </c>
      <c r="F7" s="36">
        <f t="shared" si="0"/>
        <v>2925</v>
      </c>
      <c r="G7" s="37">
        <v>1050</v>
      </c>
      <c r="H7" s="38">
        <v>1042</v>
      </c>
      <c r="I7" s="39">
        <f t="shared" ref="I7:J7" si="1">G7/C7</f>
        <v>0.26250000000000001</v>
      </c>
      <c r="J7" s="40">
        <f t="shared" si="1"/>
        <v>0.26266700277287625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1916</v>
      </c>
      <c r="O8" s="45"/>
      <c r="P8" s="46"/>
      <c r="Q8" s="64"/>
      <c r="R8" s="69"/>
    </row>
    <row r="9" spans="1:21" ht="20.100000000000001" customHeight="1" thickBot="1" x14ac:dyDescent="0.3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>
        <v>158</v>
      </c>
      <c r="Q9" s="64"/>
      <c r="R9" s="69"/>
    </row>
    <row r="10" spans="1:21" ht="20.100000000000001" customHeight="1" thickBot="1" x14ac:dyDescent="0.3">
      <c r="A10" s="113" t="s">
        <v>29</v>
      </c>
      <c r="B10" s="114"/>
      <c r="C10" s="77">
        <f t="shared" ref="C10:H10" si="2">SUM(C6:C9)</f>
        <v>8000</v>
      </c>
      <c r="D10" s="78">
        <f t="shared" si="2"/>
        <v>8154</v>
      </c>
      <c r="E10" s="77">
        <f t="shared" si="2"/>
        <v>5900</v>
      </c>
      <c r="F10" s="78">
        <f t="shared" si="2"/>
        <v>6055</v>
      </c>
      <c r="G10" s="79">
        <f t="shared" si="2"/>
        <v>2100</v>
      </c>
      <c r="H10" s="80">
        <f t="shared" si="2"/>
        <v>2099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1916</v>
      </c>
      <c r="O10" s="84">
        <f t="shared" si="3"/>
        <v>150</v>
      </c>
      <c r="P10" s="85">
        <f t="shared" si="3"/>
        <v>158</v>
      </c>
      <c r="Q10" s="52"/>
      <c r="R10" s="69"/>
    </row>
    <row r="11" spans="1:21" ht="20.100000000000001" customHeight="1" thickBot="1" x14ac:dyDescent="0.3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3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25">
      <c r="A14" s="193" t="s">
        <v>32</v>
      </c>
      <c r="B14" s="194"/>
      <c r="C14" s="99">
        <f>G10+K10</f>
        <v>2100</v>
      </c>
      <c r="D14" s="100">
        <f>H10+L10</f>
        <v>2099</v>
      </c>
      <c r="F14" s="123" t="s">
        <v>13</v>
      </c>
      <c r="G14" s="124"/>
      <c r="H14" s="182">
        <v>2.9999999999999997E-4</v>
      </c>
      <c r="I14" s="183"/>
      <c r="J14" s="184"/>
      <c r="L14" s="171"/>
      <c r="M14" s="171"/>
      <c r="N14" s="171"/>
      <c r="O14" s="171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95" t="s">
        <v>31</v>
      </c>
      <c r="B15" s="196"/>
      <c r="C15" s="103">
        <f>M10+O10</f>
        <v>2050</v>
      </c>
      <c r="D15" s="104">
        <f>N10+P10</f>
        <v>2074</v>
      </c>
      <c r="F15" s="125" t="s">
        <v>14</v>
      </c>
      <c r="G15" s="126"/>
      <c r="H15" s="185"/>
      <c r="I15" s="186"/>
      <c r="J15" s="187"/>
      <c r="L15" s="172" t="s">
        <v>36</v>
      </c>
      <c r="M15" s="172"/>
      <c r="N15" s="172"/>
      <c r="O15" s="172"/>
      <c r="P15" s="110">
        <f>IF(R14=TRUE, 1, 0)</f>
        <v>1</v>
      </c>
    </row>
    <row r="16" spans="1:21" ht="18.75" customHeight="1" thickBot="1" x14ac:dyDescent="0.35">
      <c r="A16" s="197" t="s">
        <v>18</v>
      </c>
      <c r="B16" s="198"/>
      <c r="C16" s="101">
        <f>C14-C15</f>
        <v>50</v>
      </c>
      <c r="D16" s="102">
        <f>D14-D15</f>
        <v>25</v>
      </c>
      <c r="F16" s="165" t="s">
        <v>15</v>
      </c>
      <c r="G16" s="166"/>
      <c r="H16" s="188">
        <v>2.0000000000000001E-4</v>
      </c>
      <c r="I16" s="189"/>
      <c r="J16" s="190"/>
      <c r="L16" s="171"/>
      <c r="M16" s="171"/>
      <c r="N16" s="171"/>
      <c r="O16" s="171"/>
      <c r="P16" s="111"/>
      <c r="R16" s="1" t="b">
        <f>AND(H17&gt;=-0.02, H17&lt;=0.02)</f>
        <v>1</v>
      </c>
    </row>
    <row r="17" spans="1:17" ht="16.5" customHeight="1" thickBot="1" x14ac:dyDescent="0.3">
      <c r="F17" s="139" t="s">
        <v>16</v>
      </c>
      <c r="G17" s="140"/>
      <c r="H17" s="179">
        <f>AVERAGE(H14:J16)</f>
        <v>2.5000000000000001E-4</v>
      </c>
      <c r="I17" s="180"/>
      <c r="J17" s="181"/>
      <c r="L17" s="168" t="s">
        <v>37</v>
      </c>
      <c r="M17" s="168"/>
      <c r="N17" s="168"/>
      <c r="O17" s="168"/>
      <c r="P17" s="105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.100000000000001" customHeight="1" x14ac:dyDescent="0.2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.100000000000001" customHeight="1" thickBot="1" x14ac:dyDescent="0.3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3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25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 t="s">
        <v>46</v>
      </c>
      <c r="I28" s="144"/>
      <c r="J28" s="145" t="s">
        <v>47</v>
      </c>
      <c r="K28" s="146"/>
      <c r="L28" s="141">
        <v>1300</v>
      </c>
      <c r="M28" s="142"/>
      <c r="N28" s="117">
        <v>2550</v>
      </c>
      <c r="O28" s="118"/>
      <c r="P28" s="61">
        <f t="shared" ref="P28" si="4">L28-N28</f>
        <v>-1250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BA0740-FEDF-42F4-ADEF-CC083E2E3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F13A2-DA08-43DB-98EC-0238DF7EA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E91942-F1C4-4870-B884-BC144424277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2024-11-26T01:17:02Z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