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C:\Users\Mark Johnson\Downloads\"/>
    </mc:Choice>
  </mc:AlternateContent>
  <xr:revisionPtr revIDLastSave="0" documentId="13_ncr:1_{83CFCCE6-A79D-438E-9A4D-06A38D308E65}" xr6:coauthVersionLast="47" xr6:coauthVersionMax="47" xr10:uidLastSave="{00000000-0000-0000-0000-000000000000}"/>
  <bookViews>
    <workbookView xWindow="-108" yWindow="-108" windowWidth="23256" windowHeight="12456" xr2:uid="{36295079-F66D-48AD-AB81-EB75E4A6D7BA}"/>
  </bookViews>
  <sheets>
    <sheet name="Sheet1" sheetId="1" r:id="rId1"/>
    <sheet name="Kitchen Equipment" sheetId="3" r:id="rId2"/>
    <sheet name="MUA Type" sheetId="2" r:id="rId3"/>
    <sheet name="Sheet2" sheetId="4" r:id="rId4"/>
  </sheets>
  <definedNames>
    <definedName name="_xlnm.Print_Area" localSheetId="0">Sheet1!$A$2:$Q$57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8" i="1" l="1"/>
  <c r="P51" i="1"/>
  <c r="J13" i="1"/>
  <c r="C54" i="1"/>
  <c r="B30" i="1" s="1"/>
  <c r="C40" i="1" l="1"/>
  <c r="B12" i="1" s="1"/>
  <c r="C41" i="1"/>
  <c r="B13" i="1" s="1"/>
  <c r="C42" i="1"/>
  <c r="D42" i="1" s="1"/>
  <c r="C43" i="1"/>
  <c r="D43" i="1" s="1"/>
  <c r="C44" i="1"/>
  <c r="D44" i="1" s="1"/>
  <c r="C39" i="1"/>
  <c r="D39" i="1" s="1"/>
  <c r="D32" i="1"/>
  <c r="I25" i="1" s="1"/>
  <c r="C32" i="1"/>
  <c r="H13" i="1"/>
  <c r="K48" i="1"/>
  <c r="L48" i="1"/>
  <c r="M48" i="1"/>
  <c r="K49" i="1"/>
  <c r="L49" i="1"/>
  <c r="M49" i="1"/>
  <c r="K50" i="1"/>
  <c r="L50" i="1"/>
  <c r="M50" i="1"/>
  <c r="K51" i="1"/>
  <c r="L51" i="1"/>
  <c r="M51" i="1"/>
  <c r="M47" i="1"/>
  <c r="K47" i="1"/>
  <c r="L47" i="1"/>
  <c r="B15" i="1" l="1"/>
  <c r="B14" i="1"/>
  <c r="D41" i="1"/>
  <c r="D40" i="1"/>
  <c r="B11" i="1"/>
  <c r="N48" i="1"/>
  <c r="O48" i="1" s="1"/>
  <c r="P48" i="1" s="1"/>
  <c r="N50" i="1"/>
  <c r="O50" i="1" s="1"/>
  <c r="N51" i="1"/>
  <c r="O51" i="1" s="1"/>
  <c r="N49" i="1"/>
  <c r="O49" i="1" s="1"/>
  <c r="P49" i="1" s="1"/>
  <c r="N47" i="1"/>
  <c r="O47" i="1" s="1"/>
  <c r="B16" i="1"/>
  <c r="P50" i="1" l="1"/>
  <c r="B26" i="1"/>
  <c r="B23" i="1"/>
  <c r="B24" i="1"/>
  <c r="P47" i="1"/>
  <c r="B20" i="1"/>
  <c r="B25" i="1"/>
  <c r="B19" i="1"/>
  <c r="B18" i="1"/>
  <c r="B32" i="1" l="1"/>
</calcChain>
</file>

<file path=xl/sharedStrings.xml><?xml version="1.0" encoding="utf-8"?>
<sst xmlns="http://schemas.openxmlformats.org/spreadsheetml/2006/main" count="123" uniqueCount="84">
  <si>
    <t>Summary</t>
  </si>
  <si>
    <t>What was found initially:</t>
  </si>
  <si>
    <t>Changes made:</t>
  </si>
  <si>
    <t>Air balancing &amp; performance related issues that need to be resolved:</t>
  </si>
  <si>
    <t>Air Balance Schedule</t>
  </si>
  <si>
    <t>AIR GOING IN (+)</t>
  </si>
  <si>
    <t>Target</t>
  </si>
  <si>
    <t>Initial</t>
  </si>
  <si>
    <t>Final</t>
  </si>
  <si>
    <t>RTU-1 OA</t>
  </si>
  <si>
    <t>RTU-2 OA</t>
  </si>
  <si>
    <t>Air Going In</t>
  </si>
  <si>
    <t>Air Going out</t>
  </si>
  <si>
    <t>RTU-3 OA</t>
  </si>
  <si>
    <t>RTU-4 OA</t>
  </si>
  <si>
    <t>RTU-5 OA</t>
  </si>
  <si>
    <t>RTU-6 OA</t>
  </si>
  <si>
    <t>MUA-1</t>
  </si>
  <si>
    <t>MUA-2</t>
  </si>
  <si>
    <t>MUA-3</t>
  </si>
  <si>
    <t>AIR GOING OUT (-)</t>
  </si>
  <si>
    <t>EF-1</t>
  </si>
  <si>
    <t>EF-2</t>
  </si>
  <si>
    <t>Air Going In - Air Going out =</t>
  </si>
  <si>
    <t>EF-3</t>
  </si>
  <si>
    <t>EF-4</t>
  </si>
  <si>
    <t>EF-5</t>
  </si>
  <si>
    <t>Building Pressure Average:</t>
  </si>
  <si>
    <t>EF-6</t>
  </si>
  <si>
    <t>EF-7</t>
  </si>
  <si>
    <t>RR Exhaust (Total)</t>
  </si>
  <si>
    <t>NET AIRFLOW
(TARGET +200 CFM)</t>
  </si>
  <si>
    <t>Target Airflow Calculations</t>
  </si>
  <si>
    <t>Unit</t>
  </si>
  <si>
    <t>Tonnage</t>
  </si>
  <si>
    <t>Target OA</t>
  </si>
  <si>
    <t>OA %</t>
  </si>
  <si>
    <t>RTU-1</t>
  </si>
  <si>
    <t>RTU-2</t>
  </si>
  <si>
    <t>RTU-3</t>
  </si>
  <si>
    <t>RTU-4</t>
  </si>
  <si>
    <t>RTU-5</t>
  </si>
  <si>
    <t>RTU-6</t>
  </si>
  <si>
    <t>Hoods</t>
  </si>
  <si>
    <t>Served by</t>
  </si>
  <si>
    <t>Type</t>
  </si>
  <si>
    <t>Length (in)</t>
  </si>
  <si>
    <t>Width (in)</t>
  </si>
  <si>
    <t>MUA Type</t>
  </si>
  <si>
    <t>Equipment 1</t>
  </si>
  <si>
    <t>Equipment 2</t>
  </si>
  <si>
    <t>Equipment 3</t>
  </si>
  <si>
    <t>CFM/ft1</t>
  </si>
  <si>
    <t>CFM/ft 2</t>
  </si>
  <si>
    <t>CFM/ft3</t>
  </si>
  <si>
    <t>CFM/ft Target</t>
  </si>
  <si>
    <t>Target Exhaust</t>
  </si>
  <si>
    <t>Target MUA</t>
  </si>
  <si>
    <t>Hood 2</t>
  </si>
  <si>
    <t>Hood 3</t>
  </si>
  <si>
    <t>Hood 4</t>
  </si>
  <si>
    <t>Restrooms</t>
  </si>
  <si>
    <t># of Toilets/Urinals</t>
  </si>
  <si>
    <t>Target CFM</t>
  </si>
  <si>
    <t>Equipment</t>
  </si>
  <si>
    <t>CFM/ft</t>
  </si>
  <si>
    <t>Char Grill</t>
  </si>
  <si>
    <t>Fryers</t>
  </si>
  <si>
    <t>Griddle - Flat Top</t>
  </si>
  <si>
    <t>Ovens</t>
  </si>
  <si>
    <t>Salamander</t>
  </si>
  <si>
    <t>Range</t>
  </si>
  <si>
    <t>PSP</t>
  </si>
  <si>
    <t>Short Cycle</t>
  </si>
  <si>
    <t>Back Return</t>
  </si>
  <si>
    <t>Type I</t>
  </si>
  <si>
    <t>Manager comments: Humidity issues, particularly in bar area (foggy windows, wet floors). Temperature is OK except for ba area when humidity spikes. 3-4 mecahnicals assessed equipment and fixed some issues, one hood had its exhaust fan motor replaced. Area around HDL1 (griddle hood) is hot and smoky while grilling.</t>
  </si>
  <si>
    <t>Hood 1L</t>
  </si>
  <si>
    <t>Hood 1R</t>
  </si>
  <si>
    <t>EF-6 (DISH)</t>
  </si>
  <si>
    <t>RR Exhaust (EF-5)</t>
  </si>
  <si>
    <t>NA</t>
  </si>
  <si>
    <t>Adjust EF3 (utility exhaust fan) to new target if possible. May need to decrease MUA 2 to design if overall balance requires it. Units must be wired so that economizers close during unoccupied hours (currently all units are jumped to always run in Occupied). Humidity sensors must be wired in all RTUs, currently none are displaying a humidity reading and cannot run in dehumidification mode.</t>
  </si>
  <si>
    <t>Set OA damper positions on all RTUs. Increased EF1 to FLA. Decreased EF4 to new target. Building pressure improved from -0.050" to -0.023".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</si>
</sst>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Aptos Narrow"/>
      <family val="2"/>
      <scheme val="minor"/>
    </font>
    <font>
      <b/>
      <sz val="11"/>
      <color theme="1"/>
      <name val="Aptos Narrow"/>
      <family val="2"/>
      <scheme val="minor"/>
    </font>
    <font>
      <b/>
      <sz val="12"/>
      <color theme="1"/>
      <name val="Aptos Narrow"/>
      <family val="2"/>
      <scheme val="minor"/>
    </font>
    <font>
      <sz val="11"/>
      <color theme="1"/>
      <name val="Aptos Narrow"/>
      <family val="2"/>
      <scheme val="minor"/>
    </font>
    <font>
      <b/>
      <sz val="11"/>
      <color rgb="FF00B0F0"/>
      <name val="Aptos Narrow"/>
      <family val="2"/>
      <scheme val="minor"/>
    </font>
    <font>
      <b/>
      <sz val="11"/>
      <color rgb="FFFF0000"/>
      <name val="Aptos Narrow"/>
      <family val="2"/>
      <scheme val="minor"/>
    </font>
    <font>
      <b/>
      <sz val="14"/>
      <color theme="1"/>
      <name val="Aptos Narrow"/>
      <family val="2"/>
      <scheme val="minor"/>
    </font>
    <font>
      <b/>
      <sz val="10"/>
      <color theme="1"/>
      <name val="Aptos Narrow"/>
      <family val="2"/>
      <scheme val="minor"/>
    </font>
    <font>
      <sz val="8"/>
      <name val="Aptos Narrow"/>
      <family val="2"/>
      <scheme val="minor"/>
    </font>
  </fonts>
  <fills count="2">
    <fill>
      <patternFill patternType="none"/>
    </fill>
    <fill>
      <patternFill patternType="gray125"/>
    </fill>
  </fills>
  <borders count="16">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s>
  <cellStyleXfs count="2">
    <xf numFmtId="0" fontId="0" fillId="0" borderId="0"/>
    <xf numFmtId="9" fontId="3" fillId="0" borderId="0" applyFont="0" applyFill="0" applyBorder="0" applyAlignment="0" applyProtection="0"/>
  </cellStyleXfs>
  <cellXfs count="37">
    <xf numFmtId="0" fontId="0" fillId="0" borderId="0" xfId="0"/>
    <xf numFmtId="0" fontId="0" fillId="0" borderId="0" xfId="0" applyAlignment="1">
      <alignment horizontal="left" vertical="top" wrapText="1"/>
    </xf>
    <xf numFmtId="0" fontId="1" fillId="0" borderId="0" xfId="0" applyFont="1"/>
    <xf numFmtId="0" fontId="0" fillId="0" borderId="2" xfId="0" applyBorder="1"/>
    <xf numFmtId="0" fontId="0" fillId="0" borderId="3" xfId="0" applyBorder="1"/>
    <xf numFmtId="0" fontId="0" fillId="0" borderId="4" xfId="0" applyBorder="1"/>
    <xf numFmtId="0" fontId="0" fillId="0" borderId="5" xfId="0" applyBorder="1"/>
    <xf numFmtId="0" fontId="0" fillId="0" borderId="6" xfId="0" applyBorder="1"/>
    <xf numFmtId="0" fontId="0" fillId="0" borderId="7" xfId="0" applyBorder="1"/>
    <xf numFmtId="0" fontId="0" fillId="0" borderId="8" xfId="0" applyBorder="1"/>
    <xf numFmtId="0" fontId="0" fillId="0" borderId="9" xfId="0" applyBorder="1"/>
    <xf numFmtId="0" fontId="2" fillId="0" borderId="0" xfId="0" applyFont="1" applyAlignment="1">
      <alignment horizontal="center" vertical="center"/>
    </xf>
    <xf numFmtId="0" fontId="0" fillId="0" borderId="0" xfId="0" applyAlignment="1">
      <alignment horizontal="center" vertical="center"/>
    </xf>
    <xf numFmtId="1" fontId="0" fillId="0" borderId="0" xfId="0" applyNumberFormat="1" applyAlignment="1">
      <alignment horizontal="center" vertical="center"/>
    </xf>
    <xf numFmtId="0" fontId="0" fillId="0" borderId="0" xfId="0" applyAlignment="1">
      <alignment horizontal="center"/>
    </xf>
    <xf numFmtId="0" fontId="1" fillId="0" borderId="0" xfId="0" applyFont="1" applyAlignment="1">
      <alignment horizontal="center"/>
    </xf>
    <xf numFmtId="1" fontId="0" fillId="0" borderId="0" xfId="0" applyNumberFormat="1" applyAlignment="1">
      <alignment horizontal="center"/>
    </xf>
    <xf numFmtId="0" fontId="1" fillId="0" borderId="11" xfId="0" applyFont="1" applyBorder="1"/>
    <xf numFmtId="0" fontId="1" fillId="0" borderId="10" xfId="0" applyFont="1" applyBorder="1"/>
    <xf numFmtId="0" fontId="5" fillId="0" borderId="10" xfId="0" applyFont="1" applyBorder="1"/>
    <xf numFmtId="0" fontId="6" fillId="0" borderId="0" xfId="0" applyFont="1"/>
    <xf numFmtId="0" fontId="1" fillId="0" borderId="0" xfId="0" applyFont="1" applyAlignment="1">
      <alignment horizontal="left" vertical="top" wrapText="1"/>
    </xf>
    <xf numFmtId="0" fontId="0" fillId="0" borderId="0" xfId="0" applyAlignment="1">
      <alignment horizontal="left"/>
    </xf>
    <xf numFmtId="9" fontId="0" fillId="0" borderId="0" xfId="1" applyFont="1" applyAlignment="1">
      <alignment horizontal="center"/>
    </xf>
    <xf numFmtId="0" fontId="1" fillId="0" borderId="10" xfId="0" applyFont="1" applyBorder="1" applyAlignment="1">
      <alignment horizontal="center" vertical="center"/>
    </xf>
    <xf numFmtId="0" fontId="1" fillId="0" borderId="10" xfId="0" applyFont="1" applyBorder="1" applyAlignment="1">
      <alignment horizontal="center"/>
    </xf>
    <xf numFmtId="0" fontId="4" fillId="0" borderId="12" xfId="0" applyFont="1" applyBorder="1"/>
    <xf numFmtId="0" fontId="0" fillId="0" borderId="1" xfId="0" applyBorder="1" applyAlignment="1">
      <alignment horizontal="center"/>
    </xf>
    <xf numFmtId="1" fontId="0" fillId="0" borderId="1" xfId="0" applyNumberFormat="1" applyBorder="1" applyAlignment="1">
      <alignment horizontal="center"/>
    </xf>
    <xf numFmtId="0" fontId="1" fillId="0" borderId="14" xfId="0" applyFont="1" applyBorder="1" applyAlignment="1">
      <alignment horizontal="center"/>
    </xf>
    <xf numFmtId="1" fontId="0" fillId="0" borderId="13" xfId="0" applyNumberFormat="1" applyBorder="1" applyAlignment="1">
      <alignment horizontal="center"/>
    </xf>
    <xf numFmtId="1" fontId="0" fillId="0" borderId="14" xfId="0" applyNumberFormat="1" applyBorder="1" applyAlignment="1">
      <alignment horizontal="center"/>
    </xf>
    <xf numFmtId="1" fontId="0" fillId="0" borderId="10" xfId="0" applyNumberFormat="1" applyBorder="1" applyAlignment="1">
      <alignment horizontal="center"/>
    </xf>
    <xf numFmtId="1" fontId="1" fillId="0" borderId="0" xfId="0" applyNumberFormat="1" applyFont="1" applyAlignment="1">
      <alignment horizontal="center"/>
    </xf>
    <xf numFmtId="0" fontId="0" fillId="0" borderId="1" xfId="0" applyBorder="1" applyAlignment="1">
      <alignment horizontal="left" vertical="top" wrapText="1"/>
    </xf>
    <xf numFmtId="0" fontId="7" fillId="0" borderId="15" xfId="0" applyFont="1" applyBorder="1" applyAlignment="1">
      <alignment horizontal="center" vertical="center" wrapText="1"/>
    </xf>
    <xf numFmtId="0" fontId="7" fillId="0" borderId="11" xfId="0" applyFont="1" applyBorder="1" applyAlignment="1">
      <alignment horizontal="center" vertical="center" wrapText="1"/>
    </xf>
  </cellXfs>
  <cellStyles count="2">
    <cellStyle name="Normal" xfId="0" builtinId="0"/>
    <cellStyle name="Percent" xfId="1" builtinId="5"/>
  </cellStyles>
  <dxfs count="0"/>
  <tableStyles count="0" defaultTableStyle="TableStyleMedium2" defaultPivotStyle="PivotStyleLight16"/>
  <colors>
    <mruColors>
      <color rgb="FFFF8B8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7</xdr:col>
      <xdr:colOff>132398</xdr:colOff>
      <xdr:row>13</xdr:row>
      <xdr:rowOff>82766</xdr:rowOff>
    </xdr:from>
    <xdr:to>
      <xdr:col>7</xdr:col>
      <xdr:colOff>594572</xdr:colOff>
      <xdr:row>18</xdr:row>
      <xdr:rowOff>111233</xdr:rowOff>
    </xdr:to>
    <xdr:sp macro="" textlink="">
      <xdr:nvSpPr>
        <xdr:cNvPr id="4" name="Arrow: Right 3">
          <a:extLst>
            <a:ext uri="{FF2B5EF4-FFF2-40B4-BE49-F238E27FC236}">
              <a16:creationId xmlns:a16="http://schemas.microsoft.com/office/drawing/2014/main" id="{6520A7CC-1AAD-4209-AC2A-0D1831A63861}"/>
            </a:ext>
          </a:extLst>
        </xdr:cNvPr>
        <xdr:cNvSpPr/>
      </xdr:nvSpPr>
      <xdr:spPr>
        <a:xfrm rot="5400000">
          <a:off x="5244043" y="6147121"/>
          <a:ext cx="928050" cy="462174"/>
        </a:xfrm>
        <a:prstGeom prst="rightArrow">
          <a:avLst/>
        </a:prstGeom>
        <a:solidFill>
          <a:schemeClr val="accent1">
            <a:lumMod val="40000"/>
            <a:lumOff val="60000"/>
          </a:schemeClr>
        </a:solidFill>
        <a:ln>
          <a:solidFill>
            <a:schemeClr val="accent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9</xdr:col>
      <xdr:colOff>188280</xdr:colOff>
      <xdr:row>13</xdr:row>
      <xdr:rowOff>109641</xdr:rowOff>
    </xdr:from>
    <xdr:to>
      <xdr:col>9</xdr:col>
      <xdr:colOff>643363</xdr:colOff>
      <xdr:row>18</xdr:row>
      <xdr:rowOff>168803</xdr:rowOff>
    </xdr:to>
    <xdr:sp macro="" textlink="">
      <xdr:nvSpPr>
        <xdr:cNvPr id="6" name="Arrow: Right 5">
          <a:extLst>
            <a:ext uri="{FF2B5EF4-FFF2-40B4-BE49-F238E27FC236}">
              <a16:creationId xmlns:a16="http://schemas.microsoft.com/office/drawing/2014/main" id="{B029FFBD-B82D-42FE-83A2-ECC058877B87}"/>
            </a:ext>
          </a:extLst>
        </xdr:cNvPr>
        <xdr:cNvSpPr/>
      </xdr:nvSpPr>
      <xdr:spPr>
        <a:xfrm rot="16200000">
          <a:off x="8011532" y="6161139"/>
          <a:ext cx="958745" cy="455083"/>
        </a:xfrm>
        <a:prstGeom prst="rightArrow">
          <a:avLst/>
        </a:prstGeom>
        <a:solidFill>
          <a:srgbClr val="FF8B8B"/>
        </a:solidFill>
        <a:ln>
          <a:solidFill>
            <a:srgbClr val="C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D7CC4A-DA5C-4813-AF88-B79A1498A1C0}">
  <sheetPr>
    <pageSetUpPr fitToPage="1"/>
  </sheetPr>
  <dimension ref="A2:P54"/>
  <sheetViews>
    <sheetView tabSelected="1" view="pageBreakPreview" zoomScaleNormal="100" zoomScaleSheetLayoutView="100" workbookViewId="0">
      <selection activeCell="I8" sqref="I8"/>
    </sheetView>
  </sheetViews>
  <sheetFormatPr defaultRowHeight="14.4" x14ac:dyDescent="0.3"/>
  <cols>
    <col min="1" max="2" width="16.6640625" customWidth="1"/>
    <col min="3" max="3" width="10" customWidth="1"/>
    <col min="5" max="5" width="9.88671875" customWidth="1"/>
    <col min="7" max="7" width="9.33203125" customWidth="1"/>
    <col min="8" max="8" width="14.5546875" bestFit="1" customWidth="1"/>
    <col min="9" max="9" width="15.6640625" bestFit="1" customWidth="1"/>
    <col min="10" max="10" width="11.5546875" bestFit="1" customWidth="1"/>
    <col min="11" max="11" width="11.6640625" customWidth="1"/>
    <col min="12" max="12" width="11" hidden="1" customWidth="1"/>
    <col min="13" max="13" width="11.44140625" hidden="1" customWidth="1"/>
    <col min="14" max="14" width="8.88671875" hidden="1" customWidth="1"/>
    <col min="15" max="15" width="12.109375" bestFit="1" customWidth="1"/>
    <col min="16" max="17" width="12.6640625" bestFit="1" customWidth="1"/>
  </cols>
  <sheetData>
    <row r="2" spans="1:12" ht="18" x14ac:dyDescent="0.35">
      <c r="A2" s="20" t="s">
        <v>0</v>
      </c>
    </row>
    <row r="3" spans="1:12" ht="18" x14ac:dyDescent="0.35">
      <c r="A3" s="20"/>
    </row>
    <row r="4" spans="1:12" ht="108" customHeight="1" x14ac:dyDescent="0.3">
      <c r="A4" s="21" t="s">
        <v>1</v>
      </c>
      <c r="B4" s="34" t="s">
        <v>76</v>
      </c>
      <c r="C4" s="34"/>
      <c r="D4" s="34"/>
      <c r="E4" s="34"/>
      <c r="F4" s="34"/>
      <c r="G4" s="34"/>
      <c r="H4" s="34"/>
      <c r="I4" s="34"/>
      <c r="J4" s="34"/>
      <c r="K4" s="34"/>
      <c r="L4" s="1"/>
    </row>
    <row r="5" spans="1:12" ht="86.4" customHeight="1" x14ac:dyDescent="0.3">
      <c r="A5" s="21" t="s">
        <v>2</v>
      </c>
      <c r="B5" s="34" t="s">
        <v>83</v>
      </c>
      <c r="C5" s="34"/>
      <c r="D5" s="34"/>
      <c r="E5" s="34"/>
      <c r="F5" s="34"/>
      <c r="G5" s="34"/>
      <c r="H5" s="34"/>
      <c r="I5" s="34"/>
      <c r="J5" s="34"/>
      <c r="K5" s="34"/>
      <c r="L5" s="1"/>
    </row>
    <row r="6" spans="1:12" ht="90" customHeight="1" x14ac:dyDescent="0.3">
      <c r="A6" s="21" t="s">
        <v>3</v>
      </c>
      <c r="B6" s="34" t="s">
        <v>82</v>
      </c>
      <c r="C6" s="34"/>
      <c r="D6" s="34"/>
      <c r="E6" s="34"/>
      <c r="F6" s="34"/>
      <c r="G6" s="34"/>
      <c r="H6" s="34"/>
      <c r="I6" s="34"/>
      <c r="J6" s="34"/>
      <c r="K6" s="34"/>
      <c r="L6" s="1"/>
    </row>
    <row r="8" spans="1:12" ht="18" x14ac:dyDescent="0.35">
      <c r="A8" s="20" t="s">
        <v>4</v>
      </c>
    </row>
    <row r="9" spans="1:12" ht="18" x14ac:dyDescent="0.35">
      <c r="A9" s="20"/>
    </row>
    <row r="10" spans="1:12" x14ac:dyDescent="0.3">
      <c r="A10" s="26" t="s">
        <v>5</v>
      </c>
      <c r="B10" s="29" t="s">
        <v>6</v>
      </c>
      <c r="C10" s="25" t="s">
        <v>7</v>
      </c>
      <c r="D10" s="25" t="s">
        <v>8</v>
      </c>
    </row>
    <row r="11" spans="1:12" x14ac:dyDescent="0.3">
      <c r="A11" s="2" t="s">
        <v>9</v>
      </c>
      <c r="B11" s="30">
        <f t="shared" ref="B11:B16" si="0">C39</f>
        <v>600</v>
      </c>
      <c r="C11" s="16">
        <v>590</v>
      </c>
      <c r="D11" s="16">
        <v>657</v>
      </c>
    </row>
    <row r="12" spans="1:12" ht="15.6" x14ac:dyDescent="0.3">
      <c r="A12" s="2" t="s">
        <v>10</v>
      </c>
      <c r="B12" s="30">
        <f t="shared" si="0"/>
        <v>600</v>
      </c>
      <c r="C12" s="16">
        <v>756</v>
      </c>
      <c r="D12" s="14">
        <v>635</v>
      </c>
      <c r="H12" s="11" t="s">
        <v>11</v>
      </c>
      <c r="I12" s="12"/>
      <c r="J12" s="11" t="s">
        <v>12</v>
      </c>
    </row>
    <row r="13" spans="1:12" x14ac:dyDescent="0.3">
      <c r="A13" s="2" t="s">
        <v>13</v>
      </c>
      <c r="B13" s="30">
        <f t="shared" si="0"/>
        <v>1000</v>
      </c>
      <c r="C13" s="16">
        <v>38</v>
      </c>
      <c r="D13" s="16">
        <v>865</v>
      </c>
      <c r="H13" s="13">
        <f>SUM(D11:D20)</f>
        <v>7619</v>
      </c>
      <c r="I13" s="12"/>
      <c r="J13" s="13">
        <f>SUM(D23:D30)</f>
        <v>8080</v>
      </c>
    </row>
    <row r="14" spans="1:12" x14ac:dyDescent="0.3">
      <c r="A14" s="2" t="s">
        <v>14</v>
      </c>
      <c r="B14" s="30">
        <f t="shared" si="0"/>
        <v>1200</v>
      </c>
      <c r="C14" s="16">
        <v>210</v>
      </c>
      <c r="D14" s="16">
        <v>1288</v>
      </c>
    </row>
    <row r="15" spans="1:12" x14ac:dyDescent="0.3">
      <c r="A15" s="2" t="s">
        <v>15</v>
      </c>
      <c r="B15" s="30">
        <f t="shared" si="0"/>
        <v>600</v>
      </c>
      <c r="C15" s="16">
        <v>577</v>
      </c>
      <c r="D15" s="16">
        <v>577</v>
      </c>
    </row>
    <row r="16" spans="1:12" x14ac:dyDescent="0.3">
      <c r="A16" s="2" t="s">
        <v>16</v>
      </c>
      <c r="B16" s="30">
        <f t="shared" si="0"/>
        <v>0</v>
      </c>
      <c r="C16" s="16" t="s">
        <v>81</v>
      </c>
      <c r="D16" s="16" t="s">
        <v>81</v>
      </c>
    </row>
    <row r="17" spans="1:10" x14ac:dyDescent="0.3">
      <c r="A17" s="2"/>
      <c r="B17" s="30"/>
      <c r="C17" s="16"/>
      <c r="D17" s="16"/>
    </row>
    <row r="18" spans="1:10" x14ac:dyDescent="0.3">
      <c r="A18" s="2" t="s">
        <v>17</v>
      </c>
      <c r="B18" s="30">
        <f>SUMIF($C$47:$C$51,A18,$P$47:$P$51)</f>
        <v>2100</v>
      </c>
      <c r="C18" s="16">
        <v>2256</v>
      </c>
      <c r="D18" s="16">
        <v>2256</v>
      </c>
    </row>
    <row r="19" spans="1:10" x14ac:dyDescent="0.3">
      <c r="A19" s="2" t="s">
        <v>18</v>
      </c>
      <c r="B19" s="30">
        <f t="shared" ref="B19:B20" si="1">SUMIF($C$47:$C$51,A19,$P$47:$P$51)</f>
        <v>900</v>
      </c>
      <c r="C19" s="16">
        <v>1341</v>
      </c>
      <c r="D19" s="16">
        <v>1341</v>
      </c>
    </row>
    <row r="20" spans="1:10" ht="15" thickBot="1" x14ac:dyDescent="0.35">
      <c r="A20" s="2" t="s">
        <v>19</v>
      </c>
      <c r="B20" s="30">
        <f t="shared" si="1"/>
        <v>0</v>
      </c>
      <c r="C20" s="16" t="s">
        <v>81</v>
      </c>
      <c r="D20" s="16" t="s">
        <v>81</v>
      </c>
    </row>
    <row r="21" spans="1:10" x14ac:dyDescent="0.3">
      <c r="A21" s="17"/>
      <c r="B21" s="16"/>
      <c r="C21" s="16"/>
      <c r="D21" s="16"/>
      <c r="H21" s="3"/>
      <c r="I21" s="4"/>
      <c r="J21" s="5"/>
    </row>
    <row r="22" spans="1:10" x14ac:dyDescent="0.3">
      <c r="A22" s="19" t="s">
        <v>20</v>
      </c>
      <c r="B22" s="31"/>
      <c r="C22" s="32"/>
      <c r="D22" s="32"/>
      <c r="H22" s="6"/>
      <c r="J22" s="7"/>
    </row>
    <row r="23" spans="1:10" x14ac:dyDescent="0.3">
      <c r="A23" s="2" t="s">
        <v>21</v>
      </c>
      <c r="B23" s="30">
        <f>SUMIF($B$47:$B$51,A23,$O$47:$O$51)</f>
        <v>1125</v>
      </c>
      <c r="C23" s="16">
        <v>449</v>
      </c>
      <c r="D23" s="16">
        <v>644</v>
      </c>
      <c r="H23" s="6"/>
      <c r="J23" s="7"/>
    </row>
    <row r="24" spans="1:10" x14ac:dyDescent="0.3">
      <c r="A24" s="2" t="s">
        <v>22</v>
      </c>
      <c r="B24" s="30">
        <f t="shared" ref="B24:B28" si="2">SUMIF($B$47:$B$51,A24,$O$47:$O$51)</f>
        <v>1800</v>
      </c>
      <c r="C24" s="16">
        <v>1869</v>
      </c>
      <c r="D24" s="16">
        <v>1869</v>
      </c>
      <c r="H24" s="6"/>
      <c r="I24" s="15" t="s">
        <v>23</v>
      </c>
      <c r="J24" s="7"/>
    </row>
    <row r="25" spans="1:10" x14ac:dyDescent="0.3">
      <c r="A25" s="2" t="s">
        <v>24</v>
      </c>
      <c r="B25" s="30">
        <f t="shared" si="2"/>
        <v>1500</v>
      </c>
      <c r="C25" s="16">
        <v>2471</v>
      </c>
      <c r="D25" s="16">
        <v>2471</v>
      </c>
      <c r="H25" s="6"/>
      <c r="I25" s="28">
        <f>D32</f>
        <v>-461</v>
      </c>
      <c r="J25" s="7"/>
    </row>
    <row r="26" spans="1:10" x14ac:dyDescent="0.3">
      <c r="A26" s="2" t="s">
        <v>25</v>
      </c>
      <c r="B26" s="30">
        <f t="shared" si="2"/>
        <v>1575</v>
      </c>
      <c r="C26" s="16">
        <v>1797</v>
      </c>
      <c r="D26" s="16">
        <v>1576</v>
      </c>
      <c r="H26" s="6"/>
      <c r="J26" s="7"/>
    </row>
    <row r="27" spans="1:10" x14ac:dyDescent="0.3">
      <c r="A27" s="2" t="s">
        <v>26</v>
      </c>
      <c r="B27" s="30" t="s">
        <v>81</v>
      </c>
      <c r="C27" s="16" t="s">
        <v>81</v>
      </c>
      <c r="D27" s="16"/>
      <c r="H27" s="6"/>
      <c r="I27" s="15" t="s">
        <v>27</v>
      </c>
      <c r="J27" s="7"/>
    </row>
    <row r="28" spans="1:10" x14ac:dyDescent="0.3">
      <c r="A28" s="2" t="s">
        <v>79</v>
      </c>
      <c r="B28" s="30">
        <f t="shared" si="2"/>
        <v>0</v>
      </c>
      <c r="C28" s="16">
        <v>1028</v>
      </c>
      <c r="D28" s="16">
        <v>1028</v>
      </c>
      <c r="H28" s="6"/>
      <c r="I28" s="27">
        <v>-2.3E-2</v>
      </c>
      <c r="J28" s="7"/>
    </row>
    <row r="29" spans="1:10" x14ac:dyDescent="0.3">
      <c r="A29" s="2" t="s">
        <v>29</v>
      </c>
      <c r="B29" s="30" t="s">
        <v>81</v>
      </c>
      <c r="C29" s="16" t="s">
        <v>81</v>
      </c>
      <c r="D29" s="16"/>
      <c r="H29" s="6"/>
      <c r="J29" s="7"/>
    </row>
    <row r="30" spans="1:10" x14ac:dyDescent="0.3">
      <c r="A30" s="18" t="s">
        <v>80</v>
      </c>
      <c r="B30" s="31">
        <f>C54</f>
        <v>525</v>
      </c>
      <c r="C30" s="32">
        <v>492</v>
      </c>
      <c r="D30" s="32">
        <v>492</v>
      </c>
      <c r="H30" s="6"/>
      <c r="J30" s="7"/>
    </row>
    <row r="31" spans="1:10" ht="15" thickBot="1" x14ac:dyDescent="0.35">
      <c r="A31" s="35" t="s">
        <v>31</v>
      </c>
      <c r="B31" s="14"/>
      <c r="C31" s="14"/>
      <c r="D31" s="14"/>
      <c r="H31" s="8"/>
      <c r="I31" s="9"/>
      <c r="J31" s="10"/>
    </row>
    <row r="32" spans="1:10" x14ac:dyDescent="0.3">
      <c r="A32" s="36"/>
      <c r="B32" s="33">
        <f>SUM(B11:B16)+SUM(B18:B20)-SUM(B23:B30)</f>
        <v>475</v>
      </c>
      <c r="C32" s="33">
        <f>SUM(C11:C16)+SUM(C18:C20)-SUM(C23:C30)</f>
        <v>-2338</v>
      </c>
      <c r="D32" s="33">
        <f>SUM(D11:D16)+SUM(D18:D20)-SUM(D23:D30)</f>
        <v>-461</v>
      </c>
    </row>
    <row r="33" spans="1:16" x14ac:dyDescent="0.3">
      <c r="A33" s="36"/>
    </row>
    <row r="36" spans="1:16" ht="18" x14ac:dyDescent="0.35">
      <c r="A36" s="20" t="s">
        <v>32</v>
      </c>
    </row>
    <row r="37" spans="1:16" ht="18" x14ac:dyDescent="0.35">
      <c r="A37" s="20"/>
    </row>
    <row r="38" spans="1:16" x14ac:dyDescent="0.3">
      <c r="A38" s="24" t="s">
        <v>33</v>
      </c>
      <c r="B38" s="25" t="s">
        <v>34</v>
      </c>
      <c r="C38" s="25" t="s">
        <v>35</v>
      </c>
      <c r="D38" s="25" t="s">
        <v>36</v>
      </c>
    </row>
    <row r="39" spans="1:16" x14ac:dyDescent="0.3">
      <c r="A39" s="15" t="s">
        <v>37</v>
      </c>
      <c r="B39" s="14">
        <v>7.5</v>
      </c>
      <c r="C39" s="14">
        <f>IFERROR(B39*400*0.2,"N/A")</f>
        <v>600</v>
      </c>
      <c r="D39" s="23">
        <f>IFERROR(C39/(B39*400),"N/A")</f>
        <v>0.2</v>
      </c>
    </row>
    <row r="40" spans="1:16" x14ac:dyDescent="0.3">
      <c r="A40" s="15" t="s">
        <v>38</v>
      </c>
      <c r="B40" s="14">
        <v>7.5</v>
      </c>
      <c r="C40" s="14">
        <f t="shared" ref="C40:C44" si="3">IFERROR(B40*400*0.2,"N/A")</f>
        <v>600</v>
      </c>
      <c r="D40" s="23">
        <f t="shared" ref="D40:D44" si="4">IFERROR(C40/(B40*400),"N/A")</f>
        <v>0.2</v>
      </c>
    </row>
    <row r="41" spans="1:16" x14ac:dyDescent="0.3">
      <c r="A41" s="15" t="s">
        <v>39</v>
      </c>
      <c r="B41" s="14">
        <v>12.5</v>
      </c>
      <c r="C41" s="14">
        <f t="shared" si="3"/>
        <v>1000</v>
      </c>
      <c r="D41" s="23">
        <f t="shared" si="4"/>
        <v>0.2</v>
      </c>
    </row>
    <row r="42" spans="1:16" x14ac:dyDescent="0.3">
      <c r="A42" s="15" t="s">
        <v>40</v>
      </c>
      <c r="B42" s="14">
        <v>15</v>
      </c>
      <c r="C42" s="14">
        <f t="shared" si="3"/>
        <v>1200</v>
      </c>
      <c r="D42" s="23">
        <f t="shared" si="4"/>
        <v>0.2</v>
      </c>
    </row>
    <row r="43" spans="1:16" x14ac:dyDescent="0.3">
      <c r="A43" s="15" t="s">
        <v>41</v>
      </c>
      <c r="B43" s="14">
        <v>7.5</v>
      </c>
      <c r="C43" s="14">
        <f t="shared" si="3"/>
        <v>600</v>
      </c>
      <c r="D43" s="23">
        <f t="shared" si="4"/>
        <v>0.2</v>
      </c>
    </row>
    <row r="44" spans="1:16" x14ac:dyDescent="0.3">
      <c r="A44" s="15" t="s">
        <v>42</v>
      </c>
      <c r="B44" s="14"/>
      <c r="C44" s="14">
        <f t="shared" si="3"/>
        <v>0</v>
      </c>
      <c r="D44" s="23" t="str">
        <f t="shared" si="4"/>
        <v>N/A</v>
      </c>
    </row>
    <row r="45" spans="1:16" x14ac:dyDescent="0.3">
      <c r="A45" s="22"/>
    </row>
    <row r="46" spans="1:16" x14ac:dyDescent="0.3">
      <c r="A46" s="25" t="s">
        <v>43</v>
      </c>
      <c r="B46" s="25" t="s">
        <v>44</v>
      </c>
      <c r="C46" s="25" t="s">
        <v>44</v>
      </c>
      <c r="D46" s="25" t="s">
        <v>45</v>
      </c>
      <c r="E46" s="25" t="s">
        <v>46</v>
      </c>
      <c r="F46" s="25" t="s">
        <v>47</v>
      </c>
      <c r="G46" s="25" t="s">
        <v>48</v>
      </c>
      <c r="H46" s="25" t="s">
        <v>49</v>
      </c>
      <c r="I46" s="25" t="s">
        <v>50</v>
      </c>
      <c r="J46" s="25" t="s">
        <v>51</v>
      </c>
      <c r="K46" s="25" t="s">
        <v>52</v>
      </c>
      <c r="L46" s="25" t="s">
        <v>53</v>
      </c>
      <c r="M46" s="25" t="s">
        <v>54</v>
      </c>
      <c r="N46" s="25" t="s">
        <v>55</v>
      </c>
      <c r="O46" s="25" t="s">
        <v>56</v>
      </c>
      <c r="P46" s="25" t="s">
        <v>57</v>
      </c>
    </row>
    <row r="47" spans="1:16" x14ac:dyDescent="0.3">
      <c r="A47" s="15" t="s">
        <v>77</v>
      </c>
      <c r="B47" s="14" t="s">
        <v>21</v>
      </c>
      <c r="C47" s="14" t="s">
        <v>17</v>
      </c>
      <c r="D47" s="14" t="s">
        <v>75</v>
      </c>
      <c r="E47" s="14">
        <v>60</v>
      </c>
      <c r="F47" s="14">
        <v>51</v>
      </c>
      <c r="G47" s="14" t="s">
        <v>73</v>
      </c>
      <c r="H47" s="14" t="s">
        <v>68</v>
      </c>
      <c r="I47" s="14"/>
      <c r="J47" s="14"/>
      <c r="K47" s="14">
        <f>_xlfn.XLOOKUP(H47,'Kitchen Equipment'!$A$2:$A$7,'Kitchen Equipment'!$B$2:$B$7,"NOT FOUND")</f>
        <v>225</v>
      </c>
      <c r="L47" s="14" t="str">
        <f>_xlfn.XLOOKUP(I47,'Kitchen Equipment'!$A$2:$A$7,'Kitchen Equipment'!$B$2:$B$7,"NOT FOUND")</f>
        <v>NOT FOUND</v>
      </c>
      <c r="M47" s="14" t="str">
        <f>_xlfn.XLOOKUP(J47,'Kitchen Equipment'!$A$2:$A$7,'Kitchen Equipment'!$B$2:$B$7,"NOT FOUND")</f>
        <v>NOT FOUND</v>
      </c>
      <c r="N47" s="14">
        <f>MAX(K47,L47,M47)</f>
        <v>225</v>
      </c>
      <c r="O47" s="16">
        <f>(E47/12)*N47</f>
        <v>1125</v>
      </c>
      <c r="P47" s="16">
        <f>_xlfn.XLOOKUP(G47,'MUA Type'!$A$1:$A$3,'MUA Type'!$B$1:$B$3)*O47</f>
        <v>562.5</v>
      </c>
    </row>
    <row r="48" spans="1:16" x14ac:dyDescent="0.3">
      <c r="A48" s="15" t="s">
        <v>78</v>
      </c>
      <c r="B48" s="14" t="s">
        <v>24</v>
      </c>
      <c r="C48" s="14" t="s">
        <v>17</v>
      </c>
      <c r="D48" s="14" t="s">
        <v>75</v>
      </c>
      <c r="E48" s="14">
        <v>120</v>
      </c>
      <c r="F48" s="14">
        <v>51</v>
      </c>
      <c r="G48" s="14" t="s">
        <v>73</v>
      </c>
      <c r="H48" s="14" t="s">
        <v>69</v>
      </c>
      <c r="I48" s="14"/>
      <c r="J48" s="14"/>
      <c r="K48" s="14">
        <f>_xlfn.XLOOKUP(H48,'Kitchen Equipment'!$A$2:$A$7,'Kitchen Equipment'!$B$2:$B$7,"NOT FOUND")</f>
        <v>150</v>
      </c>
      <c r="L48" s="14" t="str">
        <f>_xlfn.XLOOKUP(I48,'Kitchen Equipment'!$A$2:$A$7,'Kitchen Equipment'!$B$2:$B$7,"NOT FOUND")</f>
        <v>NOT FOUND</v>
      </c>
      <c r="M48" s="14" t="str">
        <f>_xlfn.XLOOKUP(J48,'Kitchen Equipment'!$A$2:$A$7,'Kitchen Equipment'!$B$2:$B$7,"NOT FOUND")</f>
        <v>NOT FOUND</v>
      </c>
      <c r="N48" s="14">
        <f t="shared" ref="N48:N51" si="5">MAX(K48,L48,M48)</f>
        <v>150</v>
      </c>
      <c r="O48" s="16">
        <f>(E48/12)*N48</f>
        <v>1500</v>
      </c>
      <c r="P48" s="16">
        <f>_xlfn.XLOOKUP(G48,'MUA Type'!$A$1:$A$3,'MUA Type'!$B$1:$B$3)*O48</f>
        <v>750</v>
      </c>
    </row>
    <row r="49" spans="1:16" x14ac:dyDescent="0.3">
      <c r="A49" s="15" t="s">
        <v>58</v>
      </c>
      <c r="B49" s="14" t="s">
        <v>22</v>
      </c>
      <c r="C49" s="14" t="s">
        <v>18</v>
      </c>
      <c r="D49" s="14" t="s">
        <v>75</v>
      </c>
      <c r="E49" s="14">
        <v>96</v>
      </c>
      <c r="F49" s="14">
        <v>51</v>
      </c>
      <c r="G49" s="14" t="s">
        <v>73</v>
      </c>
      <c r="H49" s="14" t="s">
        <v>67</v>
      </c>
      <c r="I49" s="14"/>
      <c r="J49" s="14"/>
      <c r="K49" s="14">
        <f>_xlfn.XLOOKUP(H49,'Kitchen Equipment'!$A$2:$A$7,'Kitchen Equipment'!$B$2:$B$7,"NOT FOUND")</f>
        <v>225</v>
      </c>
      <c r="L49" s="14" t="str">
        <f>_xlfn.XLOOKUP(I49,'Kitchen Equipment'!$A$2:$A$7,'Kitchen Equipment'!$B$2:$B$7,"NOT FOUND")</f>
        <v>NOT FOUND</v>
      </c>
      <c r="M49" s="14" t="str">
        <f>_xlfn.XLOOKUP(J49,'Kitchen Equipment'!$A$2:$A$7,'Kitchen Equipment'!$B$2:$B$7,"NOT FOUND")</f>
        <v>NOT FOUND</v>
      </c>
      <c r="N49" s="14">
        <f t="shared" si="5"/>
        <v>225</v>
      </c>
      <c r="O49" s="16">
        <f t="shared" ref="O49:O51" si="6">(E49/12)*N49</f>
        <v>1800</v>
      </c>
      <c r="P49" s="16">
        <f>_xlfn.XLOOKUP(G49,'MUA Type'!$A$1:$A$3,'MUA Type'!$B$1:$B$3)*O49</f>
        <v>900</v>
      </c>
    </row>
    <row r="50" spans="1:16" x14ac:dyDescent="0.3">
      <c r="A50" s="15" t="s">
        <v>59</v>
      </c>
      <c r="B50" s="14" t="s">
        <v>25</v>
      </c>
      <c r="C50" s="14" t="s">
        <v>17</v>
      </c>
      <c r="D50" s="14" t="s">
        <v>75</v>
      </c>
      <c r="E50" s="14">
        <v>84</v>
      </c>
      <c r="F50" s="14">
        <v>51</v>
      </c>
      <c r="G50" s="14" t="s">
        <v>73</v>
      </c>
      <c r="H50" s="14" t="s">
        <v>69</v>
      </c>
      <c r="I50" s="14" t="s">
        <v>67</v>
      </c>
      <c r="J50" s="14"/>
      <c r="K50" s="14">
        <f>_xlfn.XLOOKUP(H50,'Kitchen Equipment'!$A$2:$A$7,'Kitchen Equipment'!$B$2:$B$7,"NOT FOUND")</f>
        <v>150</v>
      </c>
      <c r="L50" s="14">
        <f>_xlfn.XLOOKUP(I50,'Kitchen Equipment'!$A$2:$A$7,'Kitchen Equipment'!$B$2:$B$7,"NOT FOUND")</f>
        <v>225</v>
      </c>
      <c r="M50" s="14" t="str">
        <f>_xlfn.XLOOKUP(J50,'Kitchen Equipment'!$A$2:$A$7,'Kitchen Equipment'!$B$2:$B$7,"NOT FOUND")</f>
        <v>NOT FOUND</v>
      </c>
      <c r="N50" s="14">
        <f t="shared" si="5"/>
        <v>225</v>
      </c>
      <c r="O50" s="16">
        <f t="shared" si="6"/>
        <v>1575</v>
      </c>
      <c r="P50" s="16">
        <f>_xlfn.XLOOKUP(G50,'MUA Type'!$A$1:$A$3,'MUA Type'!$B$1:$B$3)*O50</f>
        <v>787.5</v>
      </c>
    </row>
    <row r="51" spans="1:16" x14ac:dyDescent="0.3">
      <c r="A51" s="15" t="s">
        <v>60</v>
      </c>
      <c r="B51" s="14" t="s">
        <v>28</v>
      </c>
      <c r="C51" s="14"/>
      <c r="D51" s="14"/>
      <c r="E51" s="14"/>
      <c r="F51" s="14"/>
      <c r="G51" s="14"/>
      <c r="H51" s="14"/>
      <c r="I51" s="14"/>
      <c r="J51" s="14"/>
      <c r="K51" s="14" t="str">
        <f>_xlfn.XLOOKUP(H51,'Kitchen Equipment'!$A$2:$A$7,'Kitchen Equipment'!$B$2:$B$7,"NOT FOUND")</f>
        <v>NOT FOUND</v>
      </c>
      <c r="L51" s="14" t="str">
        <f>_xlfn.XLOOKUP(I51,'Kitchen Equipment'!$A$2:$A$7,'Kitchen Equipment'!$B$2:$B$7,"NOT FOUND")</f>
        <v>NOT FOUND</v>
      </c>
      <c r="M51" s="14" t="str">
        <f>_xlfn.XLOOKUP(J51,'Kitchen Equipment'!$A$2:$A$7,'Kitchen Equipment'!$B$2:$B$7,"NOT FOUND")</f>
        <v>NOT FOUND</v>
      </c>
      <c r="N51" s="14">
        <f t="shared" si="5"/>
        <v>0</v>
      </c>
      <c r="O51" s="16">
        <f t="shared" si="6"/>
        <v>0</v>
      </c>
      <c r="P51" s="16" t="e">
        <f>_xlfn.XLOOKUP(G51,'MUA Type'!$A$1:$A$3,'MUA Type'!$B$1:$B$3)*O51</f>
        <v>#N/A</v>
      </c>
    </row>
    <row r="53" spans="1:16" x14ac:dyDescent="0.3">
      <c r="A53" s="25" t="s">
        <v>61</v>
      </c>
      <c r="B53" s="18" t="s">
        <v>62</v>
      </c>
      <c r="C53" s="18" t="s">
        <v>63</v>
      </c>
    </row>
    <row r="54" spans="1:16" x14ac:dyDescent="0.3">
      <c r="A54" s="15" t="s">
        <v>30</v>
      </c>
      <c r="B54" s="14">
        <v>7</v>
      </c>
      <c r="C54" s="14">
        <f>B54*75</f>
        <v>525</v>
      </c>
    </row>
  </sheetData>
  <mergeCells count="4">
    <mergeCell ref="B4:K4"/>
    <mergeCell ref="B5:K5"/>
    <mergeCell ref="B6:K6"/>
    <mergeCell ref="A31:A33"/>
  </mergeCells>
  <phoneticPr fontId="8" type="noConversion"/>
  <pageMargins left="0.7" right="0.7" top="0.75" bottom="0.75" header="0.3" footer="0.3"/>
  <pageSetup scale="52" orientation="portrait" r:id="rId1"/>
  <drawing r:id="rId2"/>
  <extLst>
    <ext xmlns:x14="http://schemas.microsoft.com/office/spreadsheetml/2009/9/main" uri="{CCE6A557-97BC-4b89-ADB6-D9C93CAAB3DF}">
      <x14:dataValidations xmlns:xm="http://schemas.microsoft.com/office/excel/2006/main" count="5">
        <x14:dataValidation type="list" allowBlank="1" showInputMessage="1" showErrorMessage="1" xr:uid="{172341CE-C76B-480C-83A3-D58BD2A937D0}">
          <x14:formula1>
            <xm:f>'Kitchen Equipment'!$A$2:$A$7</xm:f>
          </x14:formula1>
          <xm:sqref>H47:J51</xm:sqref>
        </x14:dataValidation>
        <x14:dataValidation type="list" allowBlank="1" showInputMessage="1" showErrorMessage="1" xr:uid="{28D77A7C-CE77-4248-8BD4-C97480735BB0}">
          <x14:formula1>
            <xm:f>'MUA Type'!$A$1:$A$4</xm:f>
          </x14:formula1>
          <xm:sqref>G47:G51</xm:sqref>
        </x14:dataValidation>
        <x14:dataValidation type="list" allowBlank="1" showInputMessage="1" showErrorMessage="1" xr:uid="{92B9ED7D-310D-4316-8C0D-A6ABEE329363}">
          <x14:formula1>
            <xm:f>Sheet2!$A$1:$A$7</xm:f>
          </x14:formula1>
          <xm:sqref>B47:B51</xm:sqref>
        </x14:dataValidation>
        <x14:dataValidation type="list" allowBlank="1" showInputMessage="1" showErrorMessage="1" xr:uid="{D3BD5F64-8093-4B3B-8545-83959E2A645D}">
          <x14:formula1>
            <xm:f>Sheet2!$B$1:$B$3</xm:f>
          </x14:formula1>
          <xm:sqref>C47:C51</xm:sqref>
        </x14:dataValidation>
        <x14:dataValidation type="list" allowBlank="1" showInputMessage="1" showErrorMessage="1" xr:uid="{81DA31F8-1DAA-4AE5-9FF3-365C5471BCE2}">
          <x14:formula1>
            <xm:f>Sheet2!$C$1</xm:f>
          </x14:formula1>
          <xm:sqref>D47:D51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BBC93A-492C-4A4D-9E7F-7D3E218396C2}">
  <dimension ref="A1:B7"/>
  <sheetViews>
    <sheetView workbookViewId="0">
      <selection activeCell="A8" sqref="A8"/>
    </sheetView>
  </sheetViews>
  <sheetFormatPr defaultRowHeight="14.4" x14ac:dyDescent="0.3"/>
  <cols>
    <col min="1" max="1" width="15.6640625" bestFit="1" customWidth="1"/>
  </cols>
  <sheetData>
    <row r="1" spans="1:2" x14ac:dyDescent="0.3">
      <c r="A1" t="s">
        <v>64</v>
      </c>
      <c r="B1" t="s">
        <v>65</v>
      </c>
    </row>
    <row r="2" spans="1:2" x14ac:dyDescent="0.3">
      <c r="A2" t="s">
        <v>66</v>
      </c>
      <c r="B2">
        <v>275</v>
      </c>
    </row>
    <row r="3" spans="1:2" x14ac:dyDescent="0.3">
      <c r="A3" t="s">
        <v>67</v>
      </c>
      <c r="B3">
        <v>225</v>
      </c>
    </row>
    <row r="4" spans="1:2" x14ac:dyDescent="0.3">
      <c r="A4" t="s">
        <v>68</v>
      </c>
      <c r="B4">
        <v>225</v>
      </c>
    </row>
    <row r="5" spans="1:2" x14ac:dyDescent="0.3">
      <c r="A5" t="s">
        <v>69</v>
      </c>
      <c r="B5">
        <v>150</v>
      </c>
    </row>
    <row r="6" spans="1:2" x14ac:dyDescent="0.3">
      <c r="A6" t="s">
        <v>70</v>
      </c>
      <c r="B6">
        <v>275</v>
      </c>
    </row>
    <row r="7" spans="1:2" x14ac:dyDescent="0.3">
      <c r="A7" t="s">
        <v>71</v>
      </c>
      <c r="B7">
        <v>200</v>
      </c>
    </row>
  </sheetData>
  <sortState xmlns:xlrd2="http://schemas.microsoft.com/office/spreadsheetml/2017/richdata2" ref="A1:B6">
    <sortCondition ref="A2:A6"/>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E88446-B13D-4275-A230-7F8A09498812}">
  <dimension ref="A1:B3"/>
  <sheetViews>
    <sheetView workbookViewId="0">
      <selection activeCell="A4" sqref="A4:XFD4"/>
    </sheetView>
  </sheetViews>
  <sheetFormatPr defaultRowHeight="14.4" x14ac:dyDescent="0.3"/>
  <cols>
    <col min="1" max="1" width="15.109375" bestFit="1" customWidth="1"/>
  </cols>
  <sheetData>
    <row r="1" spans="1:2" x14ac:dyDescent="0.3">
      <c r="A1" t="s">
        <v>72</v>
      </c>
      <c r="B1">
        <v>0.8</v>
      </c>
    </row>
    <row r="2" spans="1:2" x14ac:dyDescent="0.3">
      <c r="A2" t="s">
        <v>73</v>
      </c>
      <c r="B2">
        <v>0.5</v>
      </c>
    </row>
    <row r="3" spans="1:2" x14ac:dyDescent="0.3">
      <c r="A3" t="s">
        <v>74</v>
      </c>
      <c r="B3">
        <v>0.5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51AC0C-3AA5-4B1D-8CC3-E0B4C845376C}">
  <dimension ref="A1:C7"/>
  <sheetViews>
    <sheetView workbookViewId="0">
      <selection activeCell="C2" sqref="C2"/>
    </sheetView>
  </sheetViews>
  <sheetFormatPr defaultRowHeight="14.4" x14ac:dyDescent="0.3"/>
  <sheetData>
    <row r="1" spans="1:3" x14ac:dyDescent="0.3">
      <c r="A1" t="s">
        <v>21</v>
      </c>
      <c r="B1" t="s">
        <v>17</v>
      </c>
      <c r="C1" t="s">
        <v>75</v>
      </c>
    </row>
    <row r="2" spans="1:3" x14ac:dyDescent="0.3">
      <c r="A2" t="s">
        <v>22</v>
      </c>
      <c r="B2" t="s">
        <v>18</v>
      </c>
    </row>
    <row r="3" spans="1:3" x14ac:dyDescent="0.3">
      <c r="A3" t="s">
        <v>24</v>
      </c>
      <c r="B3" t="s">
        <v>19</v>
      </c>
    </row>
    <row r="4" spans="1:3" x14ac:dyDescent="0.3">
      <c r="A4" t="s">
        <v>25</v>
      </c>
    </row>
    <row r="5" spans="1:3" x14ac:dyDescent="0.3">
      <c r="A5" t="s">
        <v>26</v>
      </c>
    </row>
    <row r="6" spans="1:3" x14ac:dyDescent="0.3">
      <c r="A6" t="s">
        <v>28</v>
      </c>
    </row>
    <row r="7" spans="1:3" x14ac:dyDescent="0.3">
      <c r="A7" t="s">
        <v>29</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2BC0A9B137ADC489D3D227508673CF1" ma:contentTypeVersion="16" ma:contentTypeDescription="Create a new document." ma:contentTypeScope="" ma:versionID="d7bf10e46126ad85a4d69a71d03af52f">
  <xsd:schema xmlns:xsd="http://www.w3.org/2001/XMLSchema" xmlns:xs="http://www.w3.org/2001/XMLSchema" xmlns:p="http://schemas.microsoft.com/office/2006/metadata/properties" xmlns:ns2="c6bd2c62-df8a-41d7-9bcf-fceb63ada5d5" xmlns:ns3="06361f99-059f-4996-b104-588d6c905c73" targetNamespace="http://schemas.microsoft.com/office/2006/metadata/properties" ma:root="true" ma:fieldsID="14a591f960aec178ea186e9f73e102b4" ns2:_="" ns3:_="">
    <xsd:import namespace="c6bd2c62-df8a-41d7-9bcf-fceb63ada5d5"/>
    <xsd:import namespace="06361f99-059f-4996-b104-588d6c905c73"/>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Tags" minOccurs="0"/>
                <xsd:element ref="ns2:MediaServiceOCR" minOccurs="0"/>
                <xsd:element ref="ns2:MediaServiceGenerationTime" minOccurs="0"/>
                <xsd:element ref="ns2:MediaServiceEventHashCode" minOccurs="0"/>
                <xsd:element ref="ns2:MediaServiceLocation" minOccurs="0"/>
                <xsd:element ref="ns2:MediaServiceAutoKeyPoints" minOccurs="0"/>
                <xsd:element ref="ns2:MediaServiceKeyPoint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6bd2c62-df8a-41d7-9bcf-fceb63ada5d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Length (seconds)" ma:internalName="MediaLengthInSeconds" ma:readOnly="true">
      <xsd:simpleType>
        <xsd:restriction base="dms:Unknow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b74203d5-6486-42c2-9cc6-c5c81f5cfd0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6361f99-059f-4996-b104-588d6c905c73"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6da1f2ab-6a03-42fa-b66d-549b7a447090}" ma:internalName="TaxCatchAll" ma:showField="CatchAllData" ma:web="06361f99-059f-4996-b104-588d6c905c7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06361f99-059f-4996-b104-588d6c905c73" xsi:nil="true"/>
    <lcf76f155ced4ddcb4097134ff3c332f xmlns="c6bd2c62-df8a-41d7-9bcf-fceb63ada5d5">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DDB73F0-D95C-4FB6-BE3A-43888CE0784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6bd2c62-df8a-41d7-9bcf-fceb63ada5d5"/>
    <ds:schemaRef ds:uri="06361f99-059f-4996-b104-588d6c905c7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7129ABF-2C70-46F8-ABB2-EF613B802C6E}">
  <ds:schemaRefs>
    <ds:schemaRef ds:uri="http://schemas.microsoft.com/office/2006/metadata/properties"/>
    <ds:schemaRef ds:uri="http://schemas.microsoft.com/office/infopath/2007/PartnerControls"/>
    <ds:schemaRef ds:uri="06361f99-059f-4996-b104-588d6c905c73"/>
    <ds:schemaRef ds:uri="c6bd2c62-df8a-41d7-9bcf-fceb63ada5d5"/>
  </ds:schemaRefs>
</ds:datastoreItem>
</file>

<file path=customXml/itemProps3.xml><?xml version="1.0" encoding="utf-8"?>
<ds:datastoreItem xmlns:ds="http://schemas.openxmlformats.org/officeDocument/2006/customXml" ds:itemID="{12CFA03F-CCAD-4F29-8DBD-68A5BC8E6C3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Sheet1</vt:lpstr>
      <vt:lpstr>Kitchen Equipment</vt:lpstr>
      <vt:lpstr>MUA Type</vt:lpstr>
      <vt:lpstr>Sheet2</vt:lpstr>
      <vt:lpstr>Sheet1!Print_Area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Will Turnbough</dc:creator>
  <cp:keywords/>
  <dc:description/>
  <cp:lastModifiedBy>Mark Johnson</cp:lastModifiedBy>
  <cp:revision/>
  <dcterms:created xsi:type="dcterms:W3CDTF">2025-05-22T20:24:29Z</dcterms:created>
  <dcterms:modified xsi:type="dcterms:W3CDTF">2025-06-08T23:23:30Z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0x01010092BC0A9B137ADC489D3D227508673CF1</vt:lpwstr>
  </property>
  <property fmtid="{D5CDD505-2E9C-101B-9397-08002B2CF9AE}" pid="3" name="MediaServiceImageTags">
    <vt:lpwstr/>
  </property>
</Properties>
</file>