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531 - Miramar, FL (Miramar and Flamingo FSU/2 PROJECT DOCUMENTS/"/>
    </mc:Choice>
  </mc:AlternateContent>
  <xr:revisionPtr revIDLastSave="12" documentId="13_ncr:1_{1FC2F945-57B0-437C-842E-A47378DB8D59}" xr6:coauthVersionLast="47" xr6:coauthVersionMax="47" xr10:uidLastSave="{3FF2E8D8-B751-486B-9EA5-723BF12BB688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<sst xmlns="http://schemas.openxmlformats.org/spreadsheetml/2006/main" count="81" uniqueCount="50">
  <si>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</si>
  <si>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</si>
  <si>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</si>
  <si>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</si>
  <si>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</si>
  <si>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</si>
  <si>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</si>
  <si>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</si>
  <si>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</si>
  <si>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</si>
  <si>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</si>
  <si>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</si>
  <si>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</si>
  <si>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</si>
  <si>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</si>
  <si>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</si>
  <si>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</si>
  <si>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</si>
  <si>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</si>
  <si>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</si>
  <si>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</si>
  <si>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</si>
  <si>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</si>
  <si>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</si>
  <si>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</si>
  <si>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</si>
  <si>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</si>
  <si>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</si>
  <si>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</si>
  <si>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</si>
  <si>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</si>
  <si>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</si>
  <si>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</si>
  <si>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</si>
  <si>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</si>
  <si>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</si>
  <si>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</si>
  <si>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</si>
  <si>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</si>
  <si>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</si>
  <si>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</si>
  <si>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</si>
  <si>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</si>
  <si>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</si>
  <si>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</si>
  <si>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</si>
  <si>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</si>
  <si>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</si>
  <si>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SERVING/ 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</si>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</sst>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F1" sqref="F1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47</v>
      </c>
      <c r="C6" s="25">
        <v>9500</v>
      </c>
      <c r="D6" s="26"/>
      <c r="E6" s="25">
        <f t="shared" ref="E6:F7" si="0">C6-G6</f>
        <v>8020</v>
      </c>
      <c r="F6" s="26">
        <f t="shared" si="0"/>
        <v>0</v>
      </c>
      <c r="G6" s="27">
        <v>1480</v>
      </c>
      <c r="H6" s="28"/>
      <c r="I6" s="29">
        <f>G6/C6</f>
        <v>0.15578947368421053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48</v>
      </c>
      <c r="C7" s="37">
        <v>5250</v>
      </c>
      <c r="D7" s="38"/>
      <c r="E7" s="37">
        <f t="shared" si="0"/>
        <v>3975</v>
      </c>
      <c r="F7" s="38">
        <f t="shared" si="0"/>
        <v>0</v>
      </c>
      <c r="G7" s="39">
        <v>1275</v>
      </c>
      <c r="H7" s="40"/>
      <c r="I7" s="41">
        <f t="shared" ref="I7:J7" si="1">G7/C7</f>
        <v>0.24285714285714285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49</v>
      </c>
      <c r="C8" s="37">
        <v>6000</v>
      </c>
      <c r="D8" s="38"/>
      <c r="E8" s="37">
        <f t="shared" ref="E8" si="2">C8-G8</f>
        <v>3975</v>
      </c>
      <c r="F8" s="38">
        <f t="shared" ref="F8" si="3">D8-H8</f>
        <v>0</v>
      </c>
      <c r="G8" s="39">
        <v>2025</v>
      </c>
      <c r="H8" s="40"/>
      <c r="I8" s="41">
        <f t="shared" ref="I8" si="4">G8/C8</f>
        <v>0.33750000000000002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/>
      <c r="O10" s="47"/>
      <c r="P10" s="48"/>
      <c r="Q10" s="65"/>
      <c r="R10" s="75"/>
    </row>
    <row r="11" spans="1:21" ht="20.100000000000001" customHeight="1" thickBot="1" x14ac:dyDescent="0.25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400</v>
      </c>
      <c r="P11" s="120"/>
      <c r="Q11" s="65"/>
      <c r="R11" s="75"/>
    </row>
    <row r="12" spans="1:21" ht="20.100000000000001" customHeight="1" thickBot="1" x14ac:dyDescent="0.25">
      <c r="A12" s="201" t="s">
        <v>28</v>
      </c>
      <c r="B12" s="202"/>
      <c r="C12" s="82">
        <f>SUM(C6:C11)</f>
        <v>20750</v>
      </c>
      <c r="D12" s="83">
        <f>SUM(D6:D11)</f>
        <v>0</v>
      </c>
      <c r="E12" s="82">
        <f>SUM(E6:E11)</f>
        <v>15970</v>
      </c>
      <c r="F12" s="83">
        <f>SUM(F6:F11)</f>
        <v>0</v>
      </c>
      <c r="G12" s="84">
        <f>SUM(G6:G11)</f>
        <v>4780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3314</v>
      </c>
      <c r="N12" s="88">
        <f>SUM(N6:N11)</f>
        <v>0</v>
      </c>
      <c r="O12" s="89">
        <f>SUM(O6:O11)</f>
        <v>400</v>
      </c>
      <c r="P12" s="90">
        <f>SUM(P6:P11)</f>
        <v>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">
      <c r="A16" s="148" t="s">
        <v>31</v>
      </c>
      <c r="B16" s="149"/>
      <c r="C16" s="96">
        <f>G12+K12</f>
        <v>4780</v>
      </c>
      <c r="D16" s="97">
        <f>H12+L12</f>
        <v>0</v>
      </c>
      <c r="F16" s="206" t="s">
        <v>13</v>
      </c>
      <c r="G16" s="207"/>
      <c r="H16" s="137"/>
      <c r="I16" s="138"/>
      <c r="J16" s="139"/>
      <c r="L16" s="126"/>
      <c r="M16" s="126"/>
      <c r="N16" s="126"/>
      <c r="O16" s="126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0" t="s">
        <v>30</v>
      </c>
      <c r="B17" s="151"/>
      <c r="C17" s="100">
        <f>M12+O12</f>
        <v>3714</v>
      </c>
      <c r="D17" s="101">
        <f>N12+P12</f>
        <v>0</v>
      </c>
      <c r="F17" s="208" t="s">
        <v>14</v>
      </c>
      <c r="G17" s="209"/>
      <c r="H17" s="140"/>
      <c r="I17" s="141"/>
      <c r="J17" s="142"/>
      <c r="L17" s="127" t="s">
        <v>35</v>
      </c>
      <c r="M17" s="127"/>
      <c r="N17" s="127"/>
      <c r="O17" s="127"/>
      <c r="P17" s="107" t="e">
        <f>IF(R16=TRUE, 1, 0)</f>
        <v>#DIV/0!</v>
      </c>
    </row>
    <row r="18" spans="1:18" ht="18.75" customHeight="1" thickBot="1" x14ac:dyDescent="0.3">
      <c r="A18" s="152" t="s">
        <v>18</v>
      </c>
      <c r="B18" s="153"/>
      <c r="C18" s="98">
        <f>C16-C17</f>
        <v>1066</v>
      </c>
      <c r="D18" s="99">
        <f>D16-D17</f>
        <v>0</v>
      </c>
      <c r="F18" s="185" t="s">
        <v>15</v>
      </c>
      <c r="G18" s="186"/>
      <c r="H18" s="143"/>
      <c r="I18" s="144"/>
      <c r="J18" s="145"/>
      <c r="L18" s="126"/>
      <c r="M18" s="126"/>
      <c r="N18" s="126"/>
      <c r="O18" s="126"/>
      <c r="P18" s="108"/>
      <c r="R18" s="1" t="e">
        <f>AND(H19&gt;=-0.02, H19&lt;=0.02)</f>
        <v>#DIV/0!</v>
      </c>
    </row>
    <row r="19" spans="1:18" ht="16.5" customHeight="1" thickBot="1" x14ac:dyDescent="0.25">
      <c r="F19" s="222" t="s">
        <v>16</v>
      </c>
      <c r="G19" s="223"/>
      <c r="H19" s="134" t="e">
        <f>AVERAGE(H16:J18)</f>
        <v>#DIV/0!</v>
      </c>
      <c r="I19" s="135"/>
      <c r="J19" s="136"/>
      <c r="L19" s="123" t="s">
        <v>36</v>
      </c>
      <c r="M19" s="123"/>
      <c r="N19" s="123"/>
      <c r="O19" s="123"/>
      <c r="P19" s="102" t="e">
        <f>IF(R18=TRUE, 1, 0)</f>
        <v>#DIV/0!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25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6">L30-N30</f>
        <v>-1080</v>
      </c>
    </row>
    <row r="31" spans="1:18" ht="18.75" customHeight="1" thickBot="1" x14ac:dyDescent="0.25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7">L31-N31</f>
        <v>-832</v>
      </c>
      <c r="Q31" s="76"/>
    </row>
    <row r="32" spans="1:18" ht="18.75" customHeight="1" thickBot="1" x14ac:dyDescent="0.25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6"/>
        <v>-701</v>
      </c>
      <c r="Q32" s="76"/>
    </row>
    <row r="33" spans="1:17" ht="19.149999999999999" customHeight="1" x14ac:dyDescent="0.2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L574" s="3"/>
      <c r="M574" s="3"/>
      <c r="N574" s="3"/>
      <c r="O574" s="3"/>
    </row>
    <row r="575" spans="1:15" x14ac:dyDescent="0.2"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3199E-9428-4943-8ECE-68928A9E1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2022-05-10T18:08:22Z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