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waleo_nationaltab_com/Documents/"/>
    </mc:Choice>
  </mc:AlternateContent>
  <xr:revisionPtr revIDLastSave="0" documentId="8_{BA715D0F-A9B0-4431-8798-0E3A227677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7" l="1"/>
  <c r="R21" i="7" l="1"/>
  <c r="V11" i="7"/>
  <c r="Q19" i="7"/>
  <c r="F14" i="7"/>
  <c r="F13" i="7"/>
  <c r="H13" i="7" l="1"/>
  <c r="H14" i="7"/>
  <c r="W12" i="7" l="1"/>
  <c r="W13" i="7"/>
  <c r="W14" i="7"/>
  <c r="W11" i="7"/>
  <c r="V12" i="7"/>
  <c r="V13" i="7"/>
  <c r="V14" i="7"/>
  <c r="M21" i="7" l="1"/>
  <c r="R19" i="7"/>
  <c r="I15" i="7"/>
  <c r="G15" i="7"/>
  <c r="X14" i="7" l="1"/>
  <c r="X13" i="7"/>
  <c r="X12" i="7"/>
  <c r="X11" i="7"/>
  <c r="I20" i="7"/>
  <c r="H20" i="7"/>
  <c r="G20" i="7"/>
  <c r="F20" i="7"/>
  <c r="I19" i="7"/>
  <c r="H19" i="7"/>
  <c r="G19" i="7"/>
  <c r="F19" i="7"/>
  <c r="Q20" i="7" l="1"/>
  <c r="Q21" i="7" s="1"/>
  <c r="I21" i="7"/>
  <c r="F21" i="7"/>
  <c r="G21" i="7"/>
  <c r="H21" i="7"/>
</calcChain>
</file>

<file path=xl/sharedStrings.xml><?xml version="1.0" encoding="utf-8"?>
<sst xmlns="http://schemas.openxmlformats.org/spreadsheetml/2006/main" count="115" uniqueCount="90">
  <si>
    <t>STORE #:</t>
  </si>
  <si>
    <t>Choose Yes or No:</t>
  </si>
  <si>
    <t>SELECT FROM DROP DOWN LIST</t>
  </si>
  <si>
    <t>CITY, STATE:</t>
  </si>
  <si>
    <t>BEAVERCREEK, OH</t>
  </si>
  <si>
    <t>Yes</t>
  </si>
  <si>
    <t>2 END PANEL - 171" HOOD LENGTH</t>
  </si>
  <si>
    <t>HOOD TYPE:</t>
  </si>
  <si>
    <t>1 END PANEL (PLANHCA) - 156" HOOD LENGTH</t>
  </si>
  <si>
    <t>No</t>
  </si>
  <si>
    <t>2 END PANEL - 156" HOOD LENGTH</t>
  </si>
  <si>
    <t>DATE:</t>
  </si>
  <si>
    <t>TECH NAME:</t>
  </si>
  <si>
    <t>TYLER YOUELLS, DYLAN CHRISMAN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</si>
  <si>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</si>
  <si>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</si>
  <si>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</si>
  <si>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</si>
  <si>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</si>
  <si>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</si>
  <si>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</si>
  <si>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</si>
  <si>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</si>
  <si>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</si>
  <si>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</si>
  <si>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</si>
  <si>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</si>
  <si>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</si>
  <si>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</si>
  <si>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</si>
  <si>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</si>
  <si>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</si>
  <si>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</si>
  <si>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</si>
  <si>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</si>
  <si>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</si>
  <si>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</si>
  <si>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</si>
  <si>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</si>
  <si>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</si>
  <si>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</si>
  <si>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TRANE</t>
  </si>
  <si>
    <t>YHC072F3RMA0RTP</t>
  </si>
  <si>
    <t>161710117L</t>
  </si>
  <si>
    <t>RTU-1</t>
  </si>
  <si>
    <t>KITCHEN</t>
  </si>
  <si>
    <t>YHC092F3RHA0HH</t>
  </si>
  <si>
    <t>161510032L</t>
  </si>
  <si>
    <t>RTU-2</t>
  </si>
  <si>
    <t>DINING</t>
  </si>
  <si>
    <t>1.821V</t>
  </si>
  <si>
    <t>CAPTIVE AIRE</t>
  </si>
  <si>
    <t>A1-D.250-G10</t>
  </si>
  <si>
    <t>MUA-1</t>
  </si>
  <si>
    <t>HOOD 1</t>
  </si>
  <si>
    <t>NCA24HPFA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</si>
  <si>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</si>
  <si>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</si>
  <si>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</si>
  <si>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</si>
  <si>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</si>
  <si>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</si>
  <si>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</si>
  <si>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</si>
  <si>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</si>
  <si>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</si>
  <si>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</si>
  <si>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</si>
  <si>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</si>
  <si>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</si>
  <si>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</si>
  <si>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</si>
  <si>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</si>
  <si>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</si>
  <si>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MUA</t>
  </si>
  <si>
    <t>MUA / Intake Filter / The intake air filter is dirty and had to temporarily be removed for testing. Recommend cleaning.</t>
  </si>
  <si>
    <t>MUA / PSP / MUA is low and the PSP appears to be clogged. Unable to decrease MUA. Recommend cleaning.</t>
  </si>
  <si>
    <t>RTU-1/2</t>
  </si>
  <si>
    <t>RTU  / Intake Filter / The air intake filter is clogged and had to be removed for balancing. Recommend cleaning</t>
  </si>
  <si>
    <t>Select from drop down list</t>
  </si>
  <si>
    <t>None</t>
  </si>
  <si>
    <t>EF / Hood Filters / Exhaust filters are dirty causing airflow to be low initially. Airflow could not be reduced. Recommend deep cleaning or replacement.</t>
  </si>
  <si>
    <t>MUA / Not running / MUA is not running. Recommend servicing.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</si>
  <si>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</si>
  <si>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</si>
  <si>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</si>
  <si>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</si>
  <si>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</si>
  <si>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</si>
  <si>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Rotation / Fan rotation is backwards. Unable to set OA. Recommend servicing.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</si>
</sst>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5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0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8" borderId="0" applyNumberFormat="0" applyBorder="0" applyAlignment="0" applyProtection="0"/>
  </cellStyleXfs>
  <cellXfs count="17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2" borderId="18" xfId="0" applyFont="1" applyFill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2" fillId="0" borderId="25" xfId="0" applyFont="1" applyBorder="1"/>
    <xf numFmtId="0" fontId="2" fillId="0" borderId="31" xfId="0" applyFont="1" applyBorder="1"/>
    <xf numFmtId="0" fontId="2" fillId="0" borderId="32" xfId="0" applyFont="1" applyBorder="1"/>
    <xf numFmtId="0" fontId="2" fillId="0" borderId="33" xfId="0" applyFont="1" applyBorder="1"/>
    <xf numFmtId="0" fontId="2" fillId="0" borderId="0" xfId="0" applyFont="1" applyAlignment="1">
      <alignment horizontal="center"/>
    </xf>
    <xf numFmtId="2" fontId="2" fillId="2" borderId="25" xfId="0" applyNumberFormat="1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6" borderId="32" xfId="0" applyFont="1" applyFill="1" applyBorder="1" applyAlignment="1">
      <alignment horizontal="center" vertical="center"/>
    </xf>
    <xf numFmtId="0" fontId="16" fillId="6" borderId="45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2" fillId="6" borderId="33" xfId="0" applyFont="1" applyFill="1" applyBorder="1" applyAlignment="1">
      <alignment horizontal="center" vertical="center"/>
    </xf>
    <xf numFmtId="0" fontId="2" fillId="6" borderId="22" xfId="0" applyFont="1" applyFill="1" applyBorder="1" applyAlignment="1">
      <alignment horizontal="center" vertical="center"/>
    </xf>
    <xf numFmtId="9" fontId="2" fillId="6" borderId="39" xfId="4" applyFont="1" applyFill="1" applyBorder="1"/>
    <xf numFmtId="0" fontId="0" fillId="5" borderId="36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18" fillId="4" borderId="23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6" fillId="7" borderId="41" xfId="0" applyFont="1" applyFill="1" applyBorder="1" applyAlignment="1">
      <alignment horizontal="center" vertical="center"/>
    </xf>
    <xf numFmtId="0" fontId="16" fillId="7" borderId="43" xfId="0" applyFont="1" applyFill="1" applyBorder="1" applyAlignment="1">
      <alignment horizontal="center" vertical="center"/>
    </xf>
    <xf numFmtId="0" fontId="16" fillId="7" borderId="30" xfId="0" applyFont="1" applyFill="1" applyBorder="1" applyAlignment="1">
      <alignment horizontal="center" vertical="center"/>
    </xf>
    <xf numFmtId="0" fontId="16" fillId="7" borderId="31" xfId="0" applyFont="1" applyFill="1" applyBorder="1" applyAlignment="1">
      <alignment horizontal="center" vertical="center"/>
    </xf>
    <xf numFmtId="0" fontId="16" fillId="7" borderId="44" xfId="0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0" fontId="18" fillId="4" borderId="56" xfId="0" applyFont="1" applyFill="1" applyBorder="1" applyAlignment="1">
      <alignment horizontal="center" vertical="center"/>
    </xf>
    <xf numFmtId="0" fontId="16" fillId="2" borderId="43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6" fillId="0" borderId="30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1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13" fillId="0" borderId="47" xfId="0" applyFont="1" applyBorder="1" applyAlignment="1">
      <alignment vertical="center" shrinkToFit="1"/>
    </xf>
    <xf numFmtId="2" fontId="23" fillId="0" borderId="34" xfId="0" applyNumberFormat="1" applyFont="1" applyBorder="1" applyAlignment="1">
      <alignment horizontal="center"/>
    </xf>
    <xf numFmtId="0" fontId="23" fillId="0" borderId="32" xfId="0" applyFont="1" applyBorder="1" applyAlignment="1">
      <alignment horizontal="center"/>
    </xf>
    <xf numFmtId="0" fontId="13" fillId="0" borderId="0" xfId="0" applyFont="1" applyAlignment="1">
      <alignment vertical="center" shrinkToFit="1"/>
    </xf>
    <xf numFmtId="0" fontId="13" fillId="0" borderId="21" xfId="0" applyFont="1" applyBorder="1" applyAlignment="1">
      <alignment vertical="center" shrinkToFit="1"/>
    </xf>
    <xf numFmtId="0" fontId="2" fillId="6" borderId="50" xfId="0" applyFont="1" applyFill="1" applyBorder="1"/>
    <xf numFmtId="0" fontId="2" fillId="2" borderId="57" xfId="0" applyFont="1" applyFill="1" applyBorder="1"/>
    <xf numFmtId="0" fontId="2" fillId="2" borderId="53" xfId="0" applyFont="1" applyFill="1" applyBorder="1"/>
    <xf numFmtId="9" fontId="24" fillId="0" borderId="50" xfId="4" applyFont="1" applyFill="1" applyBorder="1" applyAlignment="1">
      <alignment horizontal="center"/>
    </xf>
    <xf numFmtId="0" fontId="25" fillId="2" borderId="28" xfId="0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9" fontId="2" fillId="0" borderId="38" xfId="4" applyFont="1" applyBorder="1" applyAlignment="1">
      <alignment horizontal="center"/>
    </xf>
    <xf numFmtId="164" fontId="14" fillId="0" borderId="11" xfId="0" applyNumberFormat="1" applyFont="1" applyBorder="1" applyAlignment="1">
      <alignment horizontal="center"/>
    </xf>
    <xf numFmtId="164" fontId="14" fillId="0" borderId="22" xfId="0" applyNumberFormat="1" applyFont="1" applyBorder="1" applyAlignment="1">
      <alignment horizontal="center"/>
    </xf>
    <xf numFmtId="164" fontId="14" fillId="0" borderId="54" xfId="4" applyNumberFormat="1" applyFont="1" applyFill="1" applyBorder="1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0" fontId="18" fillId="4" borderId="22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8" fillId="6" borderId="39" xfId="0" applyFont="1" applyFill="1" applyBorder="1" applyAlignment="1">
      <alignment horizontal="center" vertical="center"/>
    </xf>
    <xf numFmtId="0" fontId="16" fillId="6" borderId="42" xfId="0" applyFont="1" applyFill="1" applyBorder="1" applyAlignment="1">
      <alignment horizontal="center" vertical="center"/>
    </xf>
    <xf numFmtId="0" fontId="16" fillId="6" borderId="38" xfId="0" applyFont="1" applyFill="1" applyBorder="1" applyAlignment="1">
      <alignment horizontal="center" vertical="center"/>
    </xf>
    <xf numFmtId="0" fontId="26" fillId="0" borderId="0" xfId="0" applyFont="1"/>
    <xf numFmtId="0" fontId="7" fillId="0" borderId="43" xfId="0" applyFont="1" applyBorder="1" applyAlignment="1">
      <alignment horizontal="left"/>
    </xf>
    <xf numFmtId="0" fontId="7" fillId="0" borderId="44" xfId="0" applyFont="1" applyBorder="1" applyAlignment="1">
      <alignment horizontal="left"/>
    </xf>
    <xf numFmtId="0" fontId="28" fillId="0" borderId="25" xfId="0" applyFont="1" applyBorder="1"/>
    <xf numFmtId="0" fontId="29" fillId="0" borderId="25" xfId="0" applyFont="1" applyBorder="1" applyAlignment="1">
      <alignment horizontal="left"/>
    </xf>
    <xf numFmtId="0" fontId="11" fillId="0" borderId="0" xfId="0" applyFont="1"/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" fillId="8" borderId="0" xfId="5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7" fillId="0" borderId="44" xfId="0" applyFont="1" applyBorder="1" applyAlignment="1">
      <alignment horizontal="left"/>
    </xf>
    <xf numFmtId="0" fontId="7" fillId="0" borderId="58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22" fillId="2" borderId="40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3" borderId="51" xfId="0" applyFont="1" applyFill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14" fontId="2" fillId="0" borderId="44" xfId="0" applyNumberFormat="1" applyFont="1" applyBorder="1" applyAlignment="1">
      <alignment horizontal="left"/>
    </xf>
    <xf numFmtId="0" fontId="2" fillId="0" borderId="44" xfId="0" applyFont="1" applyBorder="1" applyAlignment="1">
      <alignment horizontal="left"/>
    </xf>
    <xf numFmtId="0" fontId="2" fillId="0" borderId="43" xfId="0" applyFont="1" applyBorder="1" applyAlignment="1">
      <alignment horizontal="left"/>
    </xf>
    <xf numFmtId="0" fontId="2" fillId="0" borderId="3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22" fillId="2" borderId="52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3" borderId="35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9" fillId="0" borderId="25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28" fillId="0" borderId="36" xfId="0" applyFont="1" applyBorder="1" applyAlignment="1">
      <alignment horizontal="left"/>
    </xf>
    <xf numFmtId="0" fontId="2" fillId="0" borderId="60" xfId="0" applyFont="1" applyBorder="1" applyAlignment="1">
      <alignment horizontal="center"/>
    </xf>
    <xf numFmtId="0" fontId="0" fillId="0" borderId="0" xfId="0" applyAlignment="1"/>
    <xf numFmtId="0" fontId="0" fillId="0" borderId="2" xfId="0" applyBorder="1" applyAlignment="1"/>
  </cellXfs>
  <cellStyles count="6">
    <cellStyle name="40% - Accent2" xfId="5" builtinId="35"/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zoomScale="70" zoomScaleNormal="70" zoomScaleSheetLayoutView="80" workbookViewId="0">
      <selection activeCell="R21" sqref="R21:S21"/>
    </sheetView>
  </sheetViews>
  <sheetFormatPr defaultColWidth="9.140625" defaultRowHeight="13.15"/>
  <cols>
    <col min="1" max="1" width="16.5703125" style="1" customWidth="1"/>
    <col min="2" max="2" width="25.42578125" style="1" customWidth="1"/>
    <col min="3" max="3" width="19.28515625" style="1" customWidth="1"/>
    <col min="4" max="4" width="10.5703125" style="1" customWidth="1"/>
    <col min="5" max="5" width="11.28515625" style="1" customWidth="1"/>
    <col min="6" max="6" width="12.28515625" style="1" customWidth="1"/>
    <col min="7" max="7" width="11" style="1" customWidth="1"/>
    <col min="8" max="8" width="12.28515625" style="1" customWidth="1"/>
    <col min="9" max="9" width="12.5703125" style="1" customWidth="1"/>
    <col min="10" max="10" width="13.140625" style="1" customWidth="1"/>
    <col min="11" max="11" width="9.140625" style="1" customWidth="1"/>
    <col min="12" max="12" width="9.28515625" style="1" customWidth="1"/>
    <col min="13" max="14" width="8.28515625" style="1" customWidth="1"/>
    <col min="15" max="17" width="9.28515625" style="1" customWidth="1"/>
    <col min="18" max="18" width="9.140625" style="1" customWidth="1"/>
    <col min="19" max="19" width="8" style="1" customWidth="1"/>
    <col min="20" max="20" width="7.85546875" style="1" customWidth="1"/>
    <col min="21" max="21" width="7" style="1" customWidth="1"/>
    <col min="22" max="25" width="9.140625" style="1"/>
    <col min="26" max="26" width="10.28515625" style="1" bestFit="1" customWidth="1"/>
    <col min="27" max="28" width="9.140625" style="1"/>
    <col min="29" max="29" width="9.140625" style="1" hidden="1" customWidth="1"/>
    <col min="30" max="35" width="0" style="1" hidden="1" customWidth="1"/>
    <col min="36" max="16384" width="9.140625" style="1"/>
  </cols>
  <sheetData>
    <row r="1" spans="1:33" ht="99" customHeight="1"/>
    <row r="2" spans="1:33" ht="25.9" customHeight="1">
      <c r="A2" s="106" t="s">
        <v>0</v>
      </c>
      <c r="B2" s="135">
        <v>2720</v>
      </c>
      <c r="C2" s="135"/>
      <c r="AC2" s="1" t="s">
        <v>1</v>
      </c>
      <c r="AG2" s="1" t="s">
        <v>2</v>
      </c>
    </row>
    <row r="3" spans="1:33" ht="25.9" customHeight="1">
      <c r="A3" s="106" t="s">
        <v>3</v>
      </c>
      <c r="B3" s="134" t="s">
        <v>4</v>
      </c>
      <c r="C3" s="134"/>
      <c r="AC3" s="1" t="s">
        <v>5</v>
      </c>
      <c r="AG3" s="105" t="s">
        <v>6</v>
      </c>
    </row>
    <row r="4" spans="1:33" ht="25.9" customHeight="1">
      <c r="A4" s="106" t="s">
        <v>7</v>
      </c>
      <c r="B4" s="118" t="s">
        <v>8</v>
      </c>
      <c r="C4" s="118"/>
      <c r="AC4" s="1" t="s">
        <v>9</v>
      </c>
      <c r="AG4" s="105" t="s">
        <v>10</v>
      </c>
    </row>
    <row r="5" spans="1:33" ht="21.6" customHeight="1">
      <c r="A5" s="107" t="s">
        <v>11</v>
      </c>
      <c r="B5" s="133">
        <v>45063</v>
      </c>
      <c r="C5" s="133"/>
      <c r="AG5" s="105" t="s">
        <v>8</v>
      </c>
    </row>
    <row r="6" spans="1:33" ht="21.75" customHeight="1">
      <c r="A6" s="107" t="s">
        <v>12</v>
      </c>
      <c r="B6" s="134" t="s">
        <v>13</v>
      </c>
      <c r="C6" s="134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71"/>
      <c r="S6" s="171"/>
      <c r="AG6" s="105" t="s">
        <v>14</v>
      </c>
    </row>
    <row r="7" spans="1:33" ht="21.75" customHeight="1"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/>
      <c r="S7"/>
      <c r="AG7" s="105" t="s">
        <v>15</v>
      </c>
    </row>
    <row r="8" spans="1:33" ht="9.75" customHeight="1" thickBot="1">
      <c r="D8" s="12"/>
      <c r="AG8" s="105" t="s">
        <v>16</v>
      </c>
    </row>
    <row r="9" spans="1:33" ht="20.100000000000001" customHeight="1" thickBot="1">
      <c r="A9" s="141" t="s">
        <v>17</v>
      </c>
      <c r="B9" s="142"/>
      <c r="C9" s="143"/>
      <c r="D9" s="121" t="s">
        <v>18</v>
      </c>
      <c r="E9" s="119" t="s">
        <v>19</v>
      </c>
      <c r="F9" s="144" t="s">
        <v>20</v>
      </c>
      <c r="G9" s="145"/>
      <c r="H9" s="146" t="s">
        <v>21</v>
      </c>
      <c r="I9" s="146"/>
      <c r="J9" s="149" t="s">
        <v>22</v>
      </c>
      <c r="K9" s="123" t="s">
        <v>23</v>
      </c>
      <c r="L9" s="124"/>
      <c r="M9" s="123" t="s">
        <v>24</v>
      </c>
      <c r="N9" s="124"/>
      <c r="O9" s="147" t="s">
        <v>25</v>
      </c>
      <c r="P9" s="148"/>
      <c r="Q9" s="148"/>
      <c r="R9" s="148"/>
      <c r="S9" s="148"/>
      <c r="T9" s="148"/>
      <c r="U9" s="148"/>
      <c r="V9" s="148"/>
      <c r="W9" s="148"/>
      <c r="X9" s="172"/>
    </row>
    <row r="10" spans="1:33" ht="28.15" customHeight="1">
      <c r="A10" s="89" t="s">
        <v>26</v>
      </c>
      <c r="B10" s="90" t="s">
        <v>27</v>
      </c>
      <c r="C10" s="91" t="s">
        <v>28</v>
      </c>
      <c r="D10" s="122"/>
      <c r="E10" s="120"/>
      <c r="F10" s="26" t="s">
        <v>29</v>
      </c>
      <c r="G10" s="64" t="s">
        <v>20</v>
      </c>
      <c r="H10" s="65" t="s">
        <v>30</v>
      </c>
      <c r="I10" s="66" t="s">
        <v>21</v>
      </c>
      <c r="J10" s="150"/>
      <c r="K10" s="67" t="s">
        <v>20</v>
      </c>
      <c r="L10" s="68" t="s">
        <v>21</v>
      </c>
      <c r="M10" s="67" t="s">
        <v>20</v>
      </c>
      <c r="N10" s="96" t="s">
        <v>21</v>
      </c>
      <c r="O10" s="35" t="s">
        <v>31</v>
      </c>
      <c r="P10" s="84" t="s">
        <v>32</v>
      </c>
      <c r="Q10" s="85" t="s">
        <v>33</v>
      </c>
      <c r="R10" s="86" t="s">
        <v>34</v>
      </c>
      <c r="S10" s="86" t="s">
        <v>35</v>
      </c>
      <c r="T10" s="86" t="s">
        <v>36</v>
      </c>
      <c r="U10" s="86" t="s">
        <v>37</v>
      </c>
      <c r="V10" s="86" t="s">
        <v>38</v>
      </c>
      <c r="W10" s="87" t="s">
        <v>39</v>
      </c>
      <c r="X10" s="88" t="s">
        <v>40</v>
      </c>
      <c r="Y10" s="33"/>
    </row>
    <row r="11" spans="1:33" ht="20.100000000000001" customHeight="1">
      <c r="A11" s="30" t="s">
        <v>41</v>
      </c>
      <c r="B11" s="29" t="s">
        <v>42</v>
      </c>
      <c r="C11" s="111" t="s">
        <v>43</v>
      </c>
      <c r="D11" s="72" t="s">
        <v>44</v>
      </c>
      <c r="E11" s="69" t="s">
        <v>45</v>
      </c>
      <c r="F11" s="60">
        <v>500</v>
      </c>
      <c r="G11" s="61">
        <v>620</v>
      </c>
      <c r="H11" s="62">
        <v>0</v>
      </c>
      <c r="I11" s="63">
        <v>0</v>
      </c>
      <c r="J11" s="103"/>
      <c r="K11" s="54">
        <v>1743</v>
      </c>
      <c r="L11" s="55">
        <v>1743</v>
      </c>
      <c r="M11" s="54">
        <v>772</v>
      </c>
      <c r="N11" s="56">
        <v>772</v>
      </c>
      <c r="O11" s="36">
        <v>1</v>
      </c>
      <c r="P11" s="37">
        <v>208.3</v>
      </c>
      <c r="Q11" s="38">
        <v>208.3</v>
      </c>
      <c r="R11" s="39">
        <v>3</v>
      </c>
      <c r="S11" s="39">
        <v>4</v>
      </c>
      <c r="T11" s="39">
        <v>2.63</v>
      </c>
      <c r="U11" s="39">
        <v>2.61</v>
      </c>
      <c r="V11" s="34">
        <f>IFERROR((P11*T11*0.8*0.9*1.732)/746,0)</f>
        <v>0.91577034337801611</v>
      </c>
      <c r="W11" s="34">
        <f>IFERROR((Q11*U11*0.8*0.9*1.732)/746,0)</f>
        <v>0.90880631034852544</v>
      </c>
      <c r="X11" s="92">
        <f>IFERROR((W11-V11)/V11,0)</f>
        <v>-7.6045627376426419E-3</v>
      </c>
    </row>
    <row r="12" spans="1:33" ht="20.100000000000001" customHeight="1">
      <c r="A12" s="30" t="s">
        <v>41</v>
      </c>
      <c r="B12" s="29" t="s">
        <v>46</v>
      </c>
      <c r="C12" s="111" t="s">
        <v>47</v>
      </c>
      <c r="D12" s="73" t="s">
        <v>48</v>
      </c>
      <c r="E12" s="9" t="s">
        <v>49</v>
      </c>
      <c r="F12" s="26">
        <v>1000</v>
      </c>
      <c r="G12" s="52">
        <v>689</v>
      </c>
      <c r="H12" s="50">
        <v>1000</v>
      </c>
      <c r="I12" s="28">
        <v>1031</v>
      </c>
      <c r="J12" s="104"/>
      <c r="K12" s="57" t="s">
        <v>50</v>
      </c>
      <c r="L12" s="58" t="s">
        <v>50</v>
      </c>
      <c r="M12" s="57" t="s">
        <v>50</v>
      </c>
      <c r="N12" s="59" t="s">
        <v>50</v>
      </c>
      <c r="O12" s="36">
        <v>3.8</v>
      </c>
      <c r="P12" s="48">
        <v>209.5</v>
      </c>
      <c r="Q12" s="38">
        <v>209.5</v>
      </c>
      <c r="R12" s="39">
        <v>3</v>
      </c>
      <c r="S12" s="39">
        <v>8.5</v>
      </c>
      <c r="T12" s="39">
        <v>2.5499999999999998</v>
      </c>
      <c r="U12" s="39">
        <v>2.57</v>
      </c>
      <c r="V12" s="34">
        <f t="shared" ref="V12:V14" si="0">IFERROR((P12*T12*0.8*0.9*1.732)/746,0)</f>
        <v>0.89302941554959769</v>
      </c>
      <c r="W12" s="34">
        <f t="shared" ref="W12:W14" si="1">IFERROR((Q12*U12*0.8*0.9*1.732)/746,0)</f>
        <v>0.90003356782841826</v>
      </c>
      <c r="X12" s="92">
        <f t="shared" ref="X12:X14" si="2">IFERROR((W12-V12)/V12,0)</f>
        <v>7.8431372549021723E-3</v>
      </c>
    </row>
    <row r="13" spans="1:33" ht="20.100000000000001" customHeight="1">
      <c r="A13" s="30" t="s">
        <v>51</v>
      </c>
      <c r="B13" s="29" t="s">
        <v>52</v>
      </c>
      <c r="C13" s="111">
        <v>2522844</v>
      </c>
      <c r="D13" s="73" t="s">
        <v>53</v>
      </c>
      <c r="E13" s="9" t="s">
        <v>54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1775</v>
      </c>
      <c r="G13" s="52">
        <v>1193</v>
      </c>
      <c r="H13" s="50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1500</v>
      </c>
      <c r="I13" s="28">
        <v>1449</v>
      </c>
      <c r="J13" s="98" t="s">
        <v>9</v>
      </c>
      <c r="K13" s="57">
        <v>1771</v>
      </c>
      <c r="L13" s="58">
        <v>1759</v>
      </c>
      <c r="M13" s="57">
        <v>1221</v>
      </c>
      <c r="N13" s="59">
        <v>1334</v>
      </c>
      <c r="O13" s="113">
        <v>2.9</v>
      </c>
      <c r="P13" s="48">
        <v>209.6</v>
      </c>
      <c r="Q13" s="38">
        <v>209.6</v>
      </c>
      <c r="R13" s="39">
        <v>3</v>
      </c>
      <c r="S13" s="39">
        <v>5.9</v>
      </c>
      <c r="T13" s="39">
        <v>2.95</v>
      </c>
      <c r="U13" s="39">
        <v>3.11</v>
      </c>
      <c r="V13" s="34">
        <f t="shared" si="0"/>
        <v>1.0336055935656838</v>
      </c>
      <c r="W13" s="34">
        <f t="shared" si="1"/>
        <v>1.0896655579624666</v>
      </c>
      <c r="X13" s="92">
        <f t="shared" si="2"/>
        <v>5.4237288135593108E-2</v>
      </c>
    </row>
    <row r="14" spans="1:33" ht="20.100000000000001" customHeight="1" thickBot="1">
      <c r="A14" s="31" t="s">
        <v>51</v>
      </c>
      <c r="B14" s="32" t="s">
        <v>55</v>
      </c>
      <c r="C14" s="112">
        <v>2522844</v>
      </c>
      <c r="D14" s="73" t="s">
        <v>56</v>
      </c>
      <c r="E14" s="9" t="s">
        <v>54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2925</v>
      </c>
      <c r="G14" s="52">
        <v>2959</v>
      </c>
      <c r="H14" s="50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2200</v>
      </c>
      <c r="I14" s="28">
        <v>2202</v>
      </c>
      <c r="J14" s="98" t="s">
        <v>5</v>
      </c>
      <c r="K14" s="57">
        <v>1722</v>
      </c>
      <c r="L14" s="58">
        <v>1768</v>
      </c>
      <c r="M14" s="57">
        <v>1069</v>
      </c>
      <c r="N14" s="59">
        <v>881</v>
      </c>
      <c r="O14" s="36">
        <v>2</v>
      </c>
      <c r="P14" s="48">
        <v>207.8</v>
      </c>
      <c r="Q14" s="38">
        <v>207.8</v>
      </c>
      <c r="R14" s="39">
        <v>3</v>
      </c>
      <c r="S14" s="39">
        <v>5.9</v>
      </c>
      <c r="T14" s="39">
        <v>5.65</v>
      </c>
      <c r="U14" s="39">
        <v>3.51</v>
      </c>
      <c r="V14" s="34">
        <f t="shared" si="0"/>
        <v>1.9626169608579092</v>
      </c>
      <c r="W14" s="34">
        <f t="shared" si="1"/>
        <v>1.2192540765683648</v>
      </c>
      <c r="X14" s="92">
        <f t="shared" si="2"/>
        <v>-0.37876106194690262</v>
      </c>
    </row>
    <row r="15" spans="1:33" ht="20.100000000000001" customHeight="1" thickBot="1">
      <c r="A15" s="80"/>
      <c r="B15" s="81" t="s">
        <v>57</v>
      </c>
      <c r="C15" s="82" t="s">
        <v>9</v>
      </c>
      <c r="D15" s="74" t="s">
        <v>58</v>
      </c>
      <c r="E15" s="10" t="s">
        <v>59</v>
      </c>
      <c r="F15" s="27">
        <v>150</v>
      </c>
      <c r="G15" s="53">
        <f>IF(C15="Yes",150,0)</f>
        <v>0</v>
      </c>
      <c r="H15" s="51">
        <v>150</v>
      </c>
      <c r="I15" s="97">
        <f>IF(C15="Yes",150,0)</f>
        <v>0</v>
      </c>
      <c r="J15" s="102"/>
      <c r="K15" s="41"/>
      <c r="L15" s="42"/>
      <c r="M15" s="41"/>
      <c r="N15" s="43"/>
      <c r="O15" s="41"/>
      <c r="P15" s="49"/>
      <c r="Q15" s="44"/>
      <c r="R15" s="45"/>
      <c r="S15" s="45"/>
      <c r="T15" s="45"/>
      <c r="U15" s="45"/>
      <c r="V15" s="45"/>
      <c r="W15" s="46"/>
      <c r="X15" s="47"/>
    </row>
    <row r="16" spans="1:33" ht="20.100000000000001" customHeight="1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>
      <c r="D17" s="13" t="s">
        <v>60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>
      <c r="D18" s="160"/>
      <c r="E18" s="161"/>
      <c r="F18" s="22" t="s">
        <v>29</v>
      </c>
      <c r="G18" s="18" t="s">
        <v>20</v>
      </c>
      <c r="H18" s="22" t="s">
        <v>30</v>
      </c>
      <c r="I18" s="18" t="s">
        <v>21</v>
      </c>
      <c r="J18" s="99"/>
      <c r="K18" s="155" t="s">
        <v>61</v>
      </c>
      <c r="L18" s="156"/>
      <c r="M18" s="156"/>
      <c r="N18" s="157"/>
      <c r="O18" s="70"/>
      <c r="P18" s="75"/>
      <c r="Q18" s="79" t="s">
        <v>62</v>
      </c>
      <c r="R18" s="114" t="s">
        <v>63</v>
      </c>
      <c r="S18" s="115"/>
      <c r="T18" s="78"/>
    </row>
    <row r="19" spans="1:20" ht="20.100000000000001" customHeight="1">
      <c r="D19" s="129" t="s">
        <v>64</v>
      </c>
      <c r="E19" s="130"/>
      <c r="F19" s="23">
        <f>SUM(F11:F13)</f>
        <v>3275</v>
      </c>
      <c r="G19" s="19">
        <f>G11+G12+G13</f>
        <v>2502</v>
      </c>
      <c r="H19" s="23">
        <f>SUM(H11:H13)</f>
        <v>2500</v>
      </c>
      <c r="I19" s="19">
        <f>I11+I12+I13</f>
        <v>2480</v>
      </c>
      <c r="J19" s="100"/>
      <c r="K19" s="125" t="s">
        <v>65</v>
      </c>
      <c r="L19" s="126"/>
      <c r="M19" s="127">
        <v>2.2000000000000001E-3</v>
      </c>
      <c r="N19" s="128"/>
      <c r="O19" s="71"/>
      <c r="P19" s="76" t="s">
        <v>20</v>
      </c>
      <c r="Q19" s="93">
        <f>SUM(V11:V15)</f>
        <v>4.8050223133512064</v>
      </c>
      <c r="R19" s="116">
        <f>SUM(G11:G13)</f>
        <v>2502</v>
      </c>
      <c r="S19" s="117"/>
      <c r="T19" s="3"/>
    </row>
    <row r="20" spans="1:20" ht="20.100000000000001" customHeight="1" thickBot="1">
      <c r="D20" s="162" t="s">
        <v>66</v>
      </c>
      <c r="E20" s="163"/>
      <c r="F20" s="24">
        <f>F14+F15</f>
        <v>3075</v>
      </c>
      <c r="G20" s="20">
        <f>G15+G14</f>
        <v>2959</v>
      </c>
      <c r="H20" s="24">
        <f>H14+H15</f>
        <v>2350</v>
      </c>
      <c r="I20" s="20">
        <f>I15+I14</f>
        <v>2202</v>
      </c>
      <c r="J20" s="100"/>
      <c r="K20" s="151" t="s">
        <v>67</v>
      </c>
      <c r="L20" s="152"/>
      <c r="M20" s="164">
        <v>1.9E-3</v>
      </c>
      <c r="N20" s="165"/>
      <c r="O20" s="71"/>
      <c r="P20" s="77" t="s">
        <v>21</v>
      </c>
      <c r="Q20" s="94">
        <f>SUM(W11:W15)</f>
        <v>4.1177595127077744</v>
      </c>
      <c r="R20" s="136">
        <f>SUM(I11:I13)</f>
        <v>2480</v>
      </c>
      <c r="S20" s="137"/>
      <c r="T20"/>
    </row>
    <row r="21" spans="1:20" ht="18" customHeight="1" thickBot="1">
      <c r="D21" s="158" t="s">
        <v>68</v>
      </c>
      <c r="E21" s="159"/>
      <c r="F21" s="25">
        <f>F19-F20</f>
        <v>200</v>
      </c>
      <c r="G21" s="21">
        <f>G19-G20</f>
        <v>-457</v>
      </c>
      <c r="H21" s="25">
        <f>H19-H20</f>
        <v>150</v>
      </c>
      <c r="I21" s="21">
        <f>I19-I20</f>
        <v>278</v>
      </c>
      <c r="J21" s="101"/>
      <c r="K21" s="153" t="s">
        <v>69</v>
      </c>
      <c r="L21" s="154"/>
      <c r="M21" s="131">
        <f>IFERROR(AVERAGE(M19:N20),0)</f>
        <v>2.0500000000000002E-3</v>
      </c>
      <c r="N21" s="132"/>
      <c r="O21" s="71"/>
      <c r="P21" s="83" t="s">
        <v>70</v>
      </c>
      <c r="Q21" s="95">
        <f>Q19-Q20</f>
        <v>0.68726280064343204</v>
      </c>
      <c r="R21" s="138">
        <f>R19-R20</f>
        <v>22</v>
      </c>
      <c r="S21" s="139"/>
      <c r="T21"/>
    </row>
    <row r="22" spans="1:20" ht="13.7" customHeight="1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>
      <c r="A23" s="110" t="s">
        <v>71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9">
      <c r="A24" s="108" t="s">
        <v>72</v>
      </c>
      <c r="B24" s="167" t="s">
        <v>73</v>
      </c>
      <c r="C24" s="168"/>
      <c r="D24" s="168"/>
      <c r="E24" s="168"/>
      <c r="F24" s="168"/>
      <c r="G24" s="168"/>
      <c r="H24" s="168"/>
      <c r="I24" s="168"/>
      <c r="J24" s="168"/>
      <c r="K24" s="168"/>
      <c r="L24" s="169"/>
      <c r="M24" s="2"/>
      <c r="N24" s="2"/>
      <c r="O24" s="2"/>
      <c r="P24" s="2"/>
      <c r="Q24" s="2"/>
      <c r="R24" s="2"/>
    </row>
    <row r="25" spans="1:20" ht="13.9">
      <c r="A25" s="109" t="s">
        <v>74</v>
      </c>
      <c r="B25" s="166" t="s">
        <v>75</v>
      </c>
      <c r="C25" s="166"/>
      <c r="D25" s="166"/>
      <c r="E25" s="166"/>
      <c r="F25" s="166"/>
      <c r="G25" s="166"/>
      <c r="H25" s="166"/>
      <c r="I25" s="166"/>
      <c r="J25" s="166"/>
      <c r="K25" s="166"/>
      <c r="L25" s="166"/>
    </row>
    <row r="26" spans="1:20" ht="13.9">
      <c r="A26" s="29" t="s">
        <v>74</v>
      </c>
      <c r="B26" s="166" t="s">
        <v>76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2"/>
      <c r="N26" s="2"/>
      <c r="O26" s="2"/>
      <c r="P26" s="2"/>
      <c r="Q26" s="2"/>
      <c r="R26" s="2"/>
    </row>
    <row r="27" spans="1:20" ht="13.9">
      <c r="A27" s="29" t="s">
        <v>77</v>
      </c>
      <c r="B27" s="166" t="s">
        <v>78</v>
      </c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2"/>
      <c r="N27" s="2"/>
      <c r="O27" s="2"/>
      <c r="P27" s="2"/>
      <c r="Q27" s="2"/>
      <c r="R27" s="2"/>
    </row>
    <row r="28" spans="1:20" ht="13.9">
      <c r="A28" s="29"/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2"/>
      <c r="N28" s="2"/>
      <c r="O28" s="2"/>
      <c r="P28" s="2"/>
      <c r="Q28" s="2"/>
      <c r="R28" s="2"/>
    </row>
    <row r="29" spans="1:20" ht="13.9">
      <c r="A29" s="29"/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2"/>
      <c r="N29" s="2"/>
      <c r="O29" s="2"/>
      <c r="P29" s="2"/>
      <c r="Q29" s="2"/>
      <c r="R29" s="2"/>
    </row>
    <row r="30" spans="1:20" ht="13.9">
      <c r="A30" s="29"/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2"/>
      <c r="N30" s="2"/>
      <c r="O30" s="2"/>
      <c r="P30" s="2"/>
      <c r="Q30" s="2"/>
      <c r="R30" s="2"/>
    </row>
    <row r="31" spans="1:20" ht="13.9">
      <c r="A31" s="29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2"/>
      <c r="N31" s="2"/>
      <c r="O31" s="2"/>
      <c r="P31" s="2"/>
      <c r="Q31" s="2"/>
      <c r="R31" s="2"/>
    </row>
    <row r="32" spans="1:20" ht="13.9">
      <c r="A32" s="29"/>
      <c r="B32" s="166"/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2"/>
      <c r="N32" s="2"/>
      <c r="O32" s="2"/>
      <c r="P32" s="2"/>
      <c r="Q32" s="2"/>
      <c r="R32" s="2"/>
    </row>
    <row r="33" spans="1:18">
      <c r="A33" s="33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0"/>
      <c r="M33" s="2"/>
      <c r="N33" s="2"/>
      <c r="O33" s="2"/>
      <c r="P33" s="2"/>
      <c r="Q33" s="2"/>
      <c r="R33" s="2"/>
    </row>
    <row r="34" spans="1:18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M21:N21"/>
    <mergeCell ref="B5:C5"/>
    <mergeCell ref="B3:C3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  <mergeCell ref="D19:E19"/>
  </mergeCells>
  <conditionalFormatting sqref="C15">
    <cfRule type="cellIs" dxfId="1" priority="2" operator="equal">
      <formula>$AC$2</formula>
    </cfRule>
  </conditionalFormatting>
  <conditionalFormatting sqref="B4:C4">
    <cfRule type="cellIs" dxfId="0" priority="1" operator="equal">
      <formula>"SELECT FROM DROP DOWN LIST"</formula>
    </cfRule>
  </conditionalFormatting>
  <dataValidations count="3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</dataValidations>
  <printOptions horizontalCentered="1"/>
  <pageMargins left="0.25" right="0.23" top="0.25" bottom="0.25" header="0" footer="0"/>
  <pageSetup scale="44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list'!$A$1:$A$13</xm:f>
          </x14:formula1>
          <xm:sqref>B25:L32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3"/>
  <sheetViews>
    <sheetView workbookViewId="0">
      <selection activeCell="A3" sqref="A3"/>
    </sheetView>
  </sheetViews>
  <sheetFormatPr defaultRowHeight="13.15"/>
  <sheetData>
    <row r="1" spans="1:1">
      <c r="A1" s="1" t="s">
        <v>79</v>
      </c>
    </row>
    <row r="2" spans="1:1">
      <c r="A2" s="1" t="s">
        <v>80</v>
      </c>
    </row>
    <row r="3" spans="1:1">
      <c r="A3" s="1" t="s">
        <v>81</v>
      </c>
    </row>
    <row r="4" spans="1:1">
      <c r="A4" s="1" t="s">
        <v>75</v>
      </c>
    </row>
    <row r="5" spans="1:1">
      <c r="A5" s="1" t="s">
        <v>82</v>
      </c>
    </row>
    <row r="6" spans="1:1">
      <c r="A6" s="1" t="s">
        <v>76</v>
      </c>
    </row>
    <row r="7" spans="1:1">
      <c r="A7" s="1" t="s">
        <v>83</v>
      </c>
    </row>
    <row r="8" spans="1:1">
      <c r="A8" s="1" t="s">
        <v>84</v>
      </c>
    </row>
    <row r="9" spans="1:1">
      <c r="A9" s="1" t="s">
        <v>85</v>
      </c>
    </row>
    <row r="10" spans="1:1">
      <c r="A10" s="1" t="s">
        <v>86</v>
      </c>
    </row>
    <row r="11" spans="1:1">
      <c r="A11" s="1" t="s">
        <v>87</v>
      </c>
    </row>
    <row r="12" spans="1:1">
      <c r="A12" s="1" t="s">
        <v>88</v>
      </c>
    </row>
    <row r="13" spans="1:1">
      <c r="A13" s="1" t="s">
        <v>89</v>
      </c>
    </row>
  </sheetData>
  <sortState xmlns:xlrd2="http://schemas.microsoft.com/office/spreadsheetml/2017/richdata2" ref="A3:A13">
    <sortCondition ref="A3:A13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D5C2BB-FD35-46B1-BB9D-80276C24A2EE}"/>
</file>

<file path=customXml/itemProps2.xml><?xml version="1.0" encoding="utf-8"?>
<ds:datastoreItem xmlns:ds="http://schemas.openxmlformats.org/officeDocument/2006/customXml" ds:itemID="{24885331-8427-4DF2-B3EC-5607E97706A9}"/>
</file>

<file path=customXml/itemProps3.xml><?xml version="1.0" encoding="utf-8"?>
<ds:datastoreItem xmlns:ds="http://schemas.openxmlformats.org/officeDocument/2006/customXml" ds:itemID="{28282CBD-E5D7-40DC-AD42-11B7221972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2023-05-22T15:29:14Z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