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National TAB\Desktop\CS\Jax Beach\"/>
    </mc:Choice>
  </mc:AlternateContent>
  <xr:revisionPtr revIDLastSave="0" documentId="13_ncr:1_{3A3A6ABE-15E2-45D6-881A-72C82823A231}" xr6:coauthVersionLast="47" xr6:coauthVersionMax="47" xr10:uidLastSave="{00000000-0000-0000-0000-000000000000}"/>
  <bookViews>
    <workbookView xWindow="-108" yWindow="-108" windowWidth="23256" windowHeight="12456" xr2:uid="{00000000-000D-0000-FFFF-FFFF00000000}"/>
  </bookViews>
  <sheets>
    <sheet name="Survey" sheetId="1" r:id="rId1"/>
    <sheet name="RTU1" sheetId="2" r:id="rId2"/>
    <sheet name="RTU2" sheetId="3" r:id="rId3"/>
    <sheet name="RTU3" sheetId="4" r:id="rId4"/>
    <sheet name="RTU4" sheetId="5" r:id="rId5"/>
    <sheet name="RTU5" sheetId="6" r:id="rId6"/>
    <sheet name="RTU6" sheetId="7" r:id="rId7"/>
    <sheet name="BR EF" sheetId="8" r:id="rId8"/>
    <sheet name="Store Data" sheetId="9" r:id="rId9"/>
    <sheet name="Drop Menus" sheetId="10" r:id="rId10"/>
    <sheet name="SYNEXIS"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10" i="9" l="1"/>
  <c r="AS10" i="9"/>
  <c r="AF12" i="1" s="1"/>
  <c r="G5" i="6" s="1"/>
  <c r="AO10" i="9"/>
  <c r="AN10" i="9"/>
  <c r="AF11" i="1" s="1"/>
  <c r="G5" i="5" s="1"/>
  <c r="AJ10" i="9"/>
  <c r="AI10" i="9"/>
  <c r="AF10" i="1" s="1"/>
  <c r="G5" i="4" s="1"/>
  <c r="AE10" i="9"/>
  <c r="AD10" i="9"/>
  <c r="AF9" i="1" s="1"/>
  <c r="G5" i="3" s="1"/>
  <c r="Z10" i="9"/>
  <c r="Y10" i="9"/>
  <c r="AF8" i="1" s="1"/>
  <c r="G5" i="2" s="1"/>
  <c r="H10" i="9"/>
  <c r="B10" i="9"/>
  <c r="B11" i="8"/>
  <c r="B10" i="8"/>
  <c r="B9" i="8"/>
  <c r="B8" i="8"/>
  <c r="B7" i="8"/>
  <c r="B6" i="8"/>
  <c r="B5" i="8"/>
  <c r="B49" i="7"/>
  <c r="B48" i="7"/>
  <c r="B47" i="7"/>
  <c r="B46" i="7"/>
  <c r="B45" i="7"/>
  <c r="B44" i="7"/>
  <c r="B43" i="7"/>
  <c r="B42" i="7"/>
  <c r="B41" i="7"/>
  <c r="J40" i="7"/>
  <c r="B40" i="7"/>
  <c r="B39" i="7"/>
  <c r="B38" i="7"/>
  <c r="B37" i="7"/>
  <c r="B36" i="7"/>
  <c r="B35" i="7"/>
  <c r="B34" i="7"/>
  <c r="B33" i="7"/>
  <c r="B32" i="7"/>
  <c r="B31" i="7"/>
  <c r="B30" i="7"/>
  <c r="B29" i="7"/>
  <c r="B28" i="7"/>
  <c r="B27" i="7"/>
  <c r="B26" i="7"/>
  <c r="B25" i="7"/>
  <c r="B24" i="7"/>
  <c r="B23" i="7"/>
  <c r="B22" i="7"/>
  <c r="B21" i="7"/>
  <c r="B20" i="7"/>
  <c r="B19" i="7"/>
  <c r="B18" i="7"/>
  <c r="B17" i="7"/>
  <c r="B16" i="7"/>
  <c r="J15" i="7"/>
  <c r="B15" i="7"/>
  <c r="J14" i="7"/>
  <c r="B14" i="7"/>
  <c r="J13" i="7"/>
  <c r="B13" i="7"/>
  <c r="B12" i="7"/>
  <c r="B11" i="7"/>
  <c r="B10" i="7"/>
  <c r="B9" i="7"/>
  <c r="B8" i="7"/>
  <c r="B7" i="7"/>
  <c r="M6" i="7"/>
  <c r="B6" i="7"/>
  <c r="J5" i="7"/>
  <c r="B49" i="6"/>
  <c r="B48" i="6"/>
  <c r="B47" i="6"/>
  <c r="B46" i="6"/>
  <c r="B45" i="6"/>
  <c r="B44" i="6"/>
  <c r="B43" i="6"/>
  <c r="B42" i="6"/>
  <c r="B41" i="6"/>
  <c r="J40" i="6"/>
  <c r="AT88" i="1" s="1"/>
  <c r="B40" i="6"/>
  <c r="B39" i="6"/>
  <c r="B38" i="6"/>
  <c r="B37" i="6"/>
  <c r="B36" i="6"/>
  <c r="B35" i="6"/>
  <c r="B34" i="6"/>
  <c r="B33" i="6"/>
  <c r="B32" i="6"/>
  <c r="B31" i="6"/>
  <c r="B30" i="6"/>
  <c r="B29" i="6"/>
  <c r="B28" i="6"/>
  <c r="B27" i="6"/>
  <c r="B26" i="6"/>
  <c r="B25" i="6"/>
  <c r="B24" i="6"/>
  <c r="B23" i="6"/>
  <c r="B22" i="6"/>
  <c r="B21" i="6"/>
  <c r="B20" i="6"/>
  <c r="B19" i="6"/>
  <c r="B18" i="6"/>
  <c r="B17" i="6"/>
  <c r="B16" i="6"/>
  <c r="J15" i="6"/>
  <c r="B15" i="6"/>
  <c r="B14" i="6"/>
  <c r="B13" i="6"/>
  <c r="B12" i="6"/>
  <c r="B11" i="6"/>
  <c r="J10" i="6"/>
  <c r="AT28" i="1" s="1"/>
  <c r="BS12" i="1" s="1"/>
  <c r="B10" i="6"/>
  <c r="B9" i="6"/>
  <c r="B8" i="6"/>
  <c r="B7" i="6"/>
  <c r="M6" i="6"/>
  <c r="B6" i="6"/>
  <c r="J49"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J15" i="5"/>
  <c r="B15" i="5"/>
  <c r="J14" i="5"/>
  <c r="B14" i="5"/>
  <c r="B13" i="5"/>
  <c r="B12" i="5"/>
  <c r="B11" i="5"/>
  <c r="B10" i="5"/>
  <c r="B9" i="5"/>
  <c r="B8" i="5"/>
  <c r="B7" i="5"/>
  <c r="M6" i="5"/>
  <c r="B6" i="5"/>
  <c r="F4" i="5"/>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J15" i="4"/>
  <c r="B15" i="4"/>
  <c r="J14" i="4"/>
  <c r="B14" i="4"/>
  <c r="B13" i="4"/>
  <c r="B12" i="4"/>
  <c r="B11" i="4"/>
  <c r="B10" i="4"/>
  <c r="B9" i="4"/>
  <c r="B8" i="4"/>
  <c r="B7" i="4"/>
  <c r="M6" i="4"/>
  <c r="B6" i="4"/>
  <c r="F4" i="4"/>
  <c r="AB106" i="1"/>
  <c r="B49" i="3"/>
  <c r="B48" i="3"/>
  <c r="B47" i="3"/>
  <c r="B46" i="3"/>
  <c r="B45" i="3"/>
  <c r="B44" i="3"/>
  <c r="B43" i="3"/>
  <c r="B42" i="3"/>
  <c r="B41" i="3"/>
  <c r="B40" i="3"/>
  <c r="B39" i="3"/>
  <c r="B38" i="3"/>
  <c r="B37" i="3"/>
  <c r="B36" i="3"/>
  <c r="B35" i="3"/>
  <c r="B34" i="3"/>
  <c r="B33" i="3"/>
  <c r="B32" i="3"/>
  <c r="B31" i="3"/>
  <c r="B30" i="3"/>
  <c r="B29" i="3"/>
  <c r="B28" i="3"/>
  <c r="B27" i="3"/>
  <c r="B26" i="3"/>
  <c r="B25" i="3"/>
  <c r="B24" i="3"/>
  <c r="AB54" i="1"/>
  <c r="B23" i="3"/>
  <c r="B22" i="3"/>
  <c r="B21" i="3"/>
  <c r="B20" i="3"/>
  <c r="B19" i="3"/>
  <c r="B18" i="3"/>
  <c r="B17" i="3"/>
  <c r="B16" i="3"/>
  <c r="J15" i="3"/>
  <c r="B15" i="3"/>
  <c r="J14" i="3"/>
  <c r="B14" i="3"/>
  <c r="B13" i="3"/>
  <c r="B12" i="3"/>
  <c r="B11" i="3"/>
  <c r="J10" i="3"/>
  <c r="B10" i="3"/>
  <c r="B9" i="3"/>
  <c r="B8" i="3"/>
  <c r="B7" i="3"/>
  <c r="M6" i="3"/>
  <c r="B6" i="3"/>
  <c r="J5" i="3"/>
  <c r="F4" i="3"/>
  <c r="F3" i="3"/>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J15" i="2"/>
  <c r="B15" i="2"/>
  <c r="J14" i="2"/>
  <c r="B14" i="2"/>
  <c r="B13" i="2"/>
  <c r="B12" i="2"/>
  <c r="B11" i="2"/>
  <c r="B10" i="2"/>
  <c r="B9" i="2"/>
  <c r="B8" i="2"/>
  <c r="B7" i="2"/>
  <c r="M6" i="2"/>
  <c r="B6" i="2"/>
  <c r="F4" i="2"/>
  <c r="E138" i="1"/>
  <c r="E135" i="1"/>
  <c r="E134" i="1"/>
  <c r="E133" i="1"/>
  <c r="E132" i="1"/>
  <c r="E131" i="1"/>
  <c r="E130" i="1"/>
  <c r="E129" i="1"/>
  <c r="E128" i="1"/>
  <c r="E127" i="1"/>
  <c r="E126" i="1"/>
  <c r="E125" i="1"/>
  <c r="E124" i="1"/>
  <c r="E123" i="1"/>
  <c r="E122" i="1"/>
  <c r="E121" i="1"/>
  <c r="E120" i="1"/>
  <c r="BA117" i="1"/>
  <c r="AU117" i="1"/>
  <c r="AO117" i="1"/>
  <c r="BM116" i="1"/>
  <c r="BG116" i="1"/>
  <c r="BA116" i="1"/>
  <c r="AU116" i="1"/>
  <c r="AO116" i="1"/>
  <c r="AM115" i="1"/>
  <c r="AM114" i="1"/>
  <c r="AM113" i="1"/>
  <c r="BE112" i="1"/>
  <c r="AN111" i="1"/>
  <c r="AS110" i="1"/>
  <c r="AO109" i="1"/>
  <c r="AP108" i="1"/>
  <c r="AI107" i="1"/>
  <c r="BL106" i="1"/>
  <c r="AN106" i="1"/>
  <c r="V106" i="1"/>
  <c r="BL104" i="1"/>
  <c r="AT104" i="1"/>
  <c r="AN104" i="1"/>
  <c r="AH104" i="1"/>
  <c r="AB104" i="1"/>
  <c r="V104" i="1"/>
  <c r="BL102" i="1"/>
  <c r="AT102" i="1"/>
  <c r="AN102" i="1"/>
  <c r="AH102" i="1"/>
  <c r="AB102" i="1"/>
  <c r="V102" i="1"/>
  <c r="BL100" i="1"/>
  <c r="AT100" i="1"/>
  <c r="AN100" i="1"/>
  <c r="AH100" i="1"/>
  <c r="AB100" i="1"/>
  <c r="V100" i="1"/>
  <c r="BL98" i="1"/>
  <c r="AT98" i="1"/>
  <c r="AN98" i="1"/>
  <c r="AH98" i="1"/>
  <c r="AB98" i="1"/>
  <c r="V98" i="1"/>
  <c r="BL96" i="1"/>
  <c r="AT96" i="1"/>
  <c r="AN96" i="1"/>
  <c r="AH96" i="1"/>
  <c r="AB96" i="1"/>
  <c r="V96" i="1"/>
  <c r="BL94" i="1"/>
  <c r="AT94" i="1"/>
  <c r="AN94" i="1"/>
  <c r="AB94" i="1"/>
  <c r="BL92" i="1"/>
  <c r="AT92" i="1"/>
  <c r="AN92" i="1"/>
  <c r="AH92" i="1"/>
  <c r="AB92" i="1"/>
  <c r="BL90" i="1"/>
  <c r="AT90" i="1"/>
  <c r="AN90" i="1"/>
  <c r="AH90" i="1"/>
  <c r="AB90" i="1"/>
  <c r="BL88" i="1"/>
  <c r="AN88" i="1"/>
  <c r="AH88" i="1"/>
  <c r="AB88" i="1"/>
  <c r="BL86" i="1"/>
  <c r="AT86" i="1"/>
  <c r="AN86" i="1"/>
  <c r="AH86" i="1"/>
  <c r="AB86" i="1"/>
  <c r="BL84" i="1"/>
  <c r="AT84" i="1"/>
  <c r="AN84" i="1"/>
  <c r="AH84" i="1"/>
  <c r="AB84" i="1"/>
  <c r="BL82" i="1"/>
  <c r="AT82" i="1"/>
  <c r="AN82" i="1"/>
  <c r="AH82" i="1"/>
  <c r="AB82" i="1"/>
  <c r="BL80" i="1"/>
  <c r="AT80" i="1"/>
  <c r="AN80" i="1"/>
  <c r="AH80" i="1"/>
  <c r="AB80" i="1"/>
  <c r="BL78" i="1"/>
  <c r="AT78" i="1"/>
  <c r="AN78" i="1"/>
  <c r="AB78" i="1"/>
  <c r="BL76" i="1"/>
  <c r="AT76" i="1"/>
  <c r="AN76" i="1"/>
  <c r="AH76" i="1"/>
  <c r="AB76" i="1"/>
  <c r="BL74" i="1"/>
  <c r="AT74" i="1"/>
  <c r="AN74" i="1"/>
  <c r="AH74" i="1"/>
  <c r="AB74" i="1"/>
  <c r="BL72" i="1"/>
  <c r="AT72" i="1"/>
  <c r="AN72" i="1"/>
  <c r="AH72" i="1"/>
  <c r="AB72" i="1"/>
  <c r="BL70" i="1"/>
  <c r="AT70" i="1"/>
  <c r="AN70" i="1"/>
  <c r="AH70" i="1"/>
  <c r="AB70" i="1"/>
  <c r="BL68" i="1"/>
  <c r="AT68" i="1"/>
  <c r="AN68" i="1"/>
  <c r="AH68" i="1"/>
  <c r="AB68" i="1"/>
  <c r="BL66" i="1"/>
  <c r="AN66" i="1"/>
  <c r="AH66" i="1"/>
  <c r="AB66" i="1"/>
  <c r="BL64" i="1"/>
  <c r="AT64" i="1"/>
  <c r="AN64" i="1"/>
  <c r="AH64" i="1"/>
  <c r="AB64" i="1"/>
  <c r="BL62" i="1"/>
  <c r="AT62" i="1"/>
  <c r="AN62" i="1"/>
  <c r="AH62" i="1"/>
  <c r="AB62" i="1"/>
  <c r="BL60" i="1"/>
  <c r="AT60" i="1"/>
  <c r="AN60" i="1"/>
  <c r="AH60" i="1"/>
  <c r="AB60" i="1"/>
  <c r="BL58" i="1"/>
  <c r="AT58" i="1"/>
  <c r="AN58" i="1"/>
  <c r="AH58" i="1"/>
  <c r="AB58" i="1"/>
  <c r="BL56" i="1"/>
  <c r="AT56" i="1"/>
  <c r="AN56" i="1"/>
  <c r="AH56" i="1"/>
  <c r="AB56" i="1"/>
  <c r="BL54" i="1"/>
  <c r="AT54" i="1"/>
  <c r="AN54" i="1"/>
  <c r="AH54" i="1"/>
  <c r="BL52" i="1"/>
  <c r="AT52" i="1"/>
  <c r="AN52" i="1"/>
  <c r="AH52" i="1"/>
  <c r="AB52" i="1"/>
  <c r="BL50" i="1"/>
  <c r="AT50" i="1"/>
  <c r="AN50" i="1"/>
  <c r="AH50" i="1"/>
  <c r="AB50" i="1"/>
  <c r="BL48" i="1"/>
  <c r="AT48" i="1"/>
  <c r="AN48" i="1"/>
  <c r="AH48" i="1"/>
  <c r="AB48" i="1"/>
  <c r="V48" i="1"/>
  <c r="BL46" i="1"/>
  <c r="AT46" i="1"/>
  <c r="AN46" i="1"/>
  <c r="AH46" i="1"/>
  <c r="AB46" i="1"/>
  <c r="V46" i="1"/>
  <c r="BL44" i="1"/>
  <c r="AT44" i="1"/>
  <c r="AN44" i="1"/>
  <c r="AH44" i="1"/>
  <c r="AB44" i="1"/>
  <c r="V44" i="1"/>
  <c r="BL42" i="1"/>
  <c r="AT42" i="1"/>
  <c r="AN42" i="1"/>
  <c r="AH42" i="1"/>
  <c r="AB42" i="1"/>
  <c r="V42" i="1"/>
  <c r="AT40" i="1"/>
  <c r="AN40" i="1"/>
  <c r="AH40" i="1"/>
  <c r="AB40" i="1"/>
  <c r="V40" i="1"/>
  <c r="BF38" i="1"/>
  <c r="AZ38" i="1"/>
  <c r="AT38" i="1"/>
  <c r="AN38" i="1"/>
  <c r="AH38" i="1"/>
  <c r="AB38" i="1"/>
  <c r="V38" i="1"/>
  <c r="AZ36" i="1"/>
  <c r="AT36" i="1"/>
  <c r="AN36" i="1"/>
  <c r="AH36" i="1"/>
  <c r="AB36" i="1"/>
  <c r="V36" i="1"/>
  <c r="BL34" i="1"/>
  <c r="AT34" i="1"/>
  <c r="AN34" i="1"/>
  <c r="AH34" i="1"/>
  <c r="AB34" i="1"/>
  <c r="V34" i="1"/>
  <c r="BL32" i="1"/>
  <c r="AT32" i="1"/>
  <c r="AN32" i="1"/>
  <c r="AH32" i="1"/>
  <c r="AB32" i="1"/>
  <c r="V32" i="1"/>
  <c r="BL30" i="1"/>
  <c r="AT30" i="1"/>
  <c r="AN30" i="1"/>
  <c r="AH30" i="1"/>
  <c r="AB30" i="1"/>
  <c r="BL28" i="1"/>
  <c r="AB28" i="1"/>
  <c r="BL26" i="1"/>
  <c r="AT26" i="1"/>
  <c r="AN26" i="1"/>
  <c r="AH26" i="1"/>
  <c r="AB26" i="1"/>
  <c r="BL24" i="1"/>
  <c r="AT24" i="1"/>
  <c r="AN24" i="1"/>
  <c r="AH24" i="1"/>
  <c r="BH10" i="1" s="1"/>
  <c r="AB24" i="1"/>
  <c r="BH9" i="1" s="1"/>
  <c r="BL22" i="1"/>
  <c r="AT22" i="1"/>
  <c r="AN22" i="1"/>
  <c r="AH22" i="1"/>
  <c r="BD10" i="1" s="1"/>
  <c r="AB22" i="1"/>
  <c r="BL20" i="1"/>
  <c r="AT20" i="1"/>
  <c r="AN20" i="1"/>
  <c r="AH20" i="1"/>
  <c r="AB20" i="1"/>
  <c r="AZ9" i="1" s="1"/>
  <c r="BW9" i="1" s="1"/>
  <c r="V20" i="1"/>
  <c r="AI15" i="1" a="1"/>
  <c r="AI15" i="1" s="1"/>
  <c r="AA15" i="1"/>
  <c r="X15" i="1"/>
  <c r="AI14" i="1" a="1"/>
  <c r="AI14" i="1" s="1"/>
  <c r="AF14" i="1"/>
  <c r="M14" i="1"/>
  <c r="AA14" i="1" s="1"/>
  <c r="E14" i="1"/>
  <c r="BF104" i="1" s="1"/>
  <c r="AI13" i="1" a="1"/>
  <c r="AI13" i="1" s="1"/>
  <c r="F2" i="7" s="1"/>
  <c r="AF13" i="1"/>
  <c r="AA13" i="1"/>
  <c r="F1" i="7" s="1"/>
  <c r="X13" i="1"/>
  <c r="M13" i="1"/>
  <c r="F3" i="7" s="1"/>
  <c r="E13" i="1"/>
  <c r="J42" i="7" s="1"/>
  <c r="BM12" i="1"/>
  <c r="BH12" i="1"/>
  <c r="BW12" i="1" s="1"/>
  <c r="BD12" i="1"/>
  <c r="AZ12" i="1"/>
  <c r="AI12" i="1" a="1"/>
  <c r="AI12" i="1" s="1"/>
  <c r="F2" i="6" s="1"/>
  <c r="AA12" i="1"/>
  <c r="F1" i="6" s="1"/>
  <c r="X12" i="1"/>
  <c r="J5" i="6" s="1"/>
  <c r="F3" i="6"/>
  <c r="E12" i="1"/>
  <c r="F4" i="6" s="1"/>
  <c r="BM11" i="1"/>
  <c r="BH11" i="1"/>
  <c r="BD11" i="1"/>
  <c r="AZ11" i="1"/>
  <c r="AI11" i="1" a="1"/>
  <c r="AI11" i="1" s="1"/>
  <c r="F2" i="5" s="1"/>
  <c r="X11" i="1"/>
  <c r="J5" i="5" s="1"/>
  <c r="M11" i="1"/>
  <c r="J10" i="5" s="1"/>
  <c r="AN28" i="1" s="1"/>
  <c r="BS11" i="1" s="1"/>
  <c r="BM10" i="1"/>
  <c r="AZ10" i="1"/>
  <c r="AI10" i="1" a="1"/>
  <c r="AI10" i="1" s="1"/>
  <c r="F2" i="4" s="1"/>
  <c r="AA10" i="1"/>
  <c r="F1" i="4" s="1"/>
  <c r="M10" i="1"/>
  <c r="F3" i="4" s="1"/>
  <c r="E10" i="1"/>
  <c r="J10" i="4" s="1"/>
  <c r="AH28" i="1" s="1"/>
  <c r="BS10" i="1" s="1"/>
  <c r="BS9" i="1"/>
  <c r="BM9" i="1"/>
  <c r="BD9" i="1"/>
  <c r="AI9" i="1" a="1"/>
  <c r="AI9" i="1" s="1"/>
  <c r="F2" i="3" s="1"/>
  <c r="AA9" i="1"/>
  <c r="F1" i="3" s="1"/>
  <c r="X9" i="1"/>
  <c r="AZ8" i="1"/>
  <c r="AS8" i="1"/>
  <c r="M8" i="1"/>
  <c r="F3" i="2" s="1"/>
  <c r="E8" i="1"/>
  <c r="J9" i="2" s="1"/>
  <c r="V26" i="1" s="1"/>
  <c r="BM8" i="1" s="1"/>
  <c r="CE7" i="1"/>
  <c r="AM6" i="1"/>
  <c r="BW5" i="1"/>
  <c r="BK5" i="1"/>
  <c r="BD5" i="1"/>
  <c r="AT5" i="1"/>
  <c r="AZ5" i="1" s="1"/>
  <c r="AO5" i="1"/>
  <c r="AS13" i="1" s="1"/>
  <c r="AE5" i="1"/>
  <c r="V5" i="1"/>
  <c r="K5" i="1"/>
  <c r="B5" i="1"/>
  <c r="BN3" i="1"/>
  <c r="BE3" i="1"/>
  <c r="AT3" i="1"/>
  <c r="AR3" i="1"/>
  <c r="D24" i="1" s="1"/>
  <c r="AG3" i="1"/>
  <c r="T3" i="1"/>
  <c r="F3" i="1"/>
  <c r="B3" i="1"/>
  <c r="J1" i="1"/>
  <c r="BW11" i="1" l="1"/>
  <c r="BW10" i="1"/>
  <c r="BF44" i="1"/>
  <c r="BF50" i="1"/>
  <c r="BF54" i="1"/>
  <c r="BF58" i="1"/>
  <c r="BF66" i="1"/>
  <c r="BF70" i="1"/>
  <c r="BF74" i="1"/>
  <c r="BF78" i="1"/>
  <c r="BF80" i="1"/>
  <c r="BF84" i="1"/>
  <c r="BF88" i="1"/>
  <c r="BF92" i="1"/>
  <c r="BF98" i="1"/>
  <c r="BF102" i="1"/>
  <c r="BF106" i="1"/>
  <c r="J24" i="2"/>
  <c r="V56" i="1" s="1"/>
  <c r="J32" i="2"/>
  <c r="V72" i="1" s="1"/>
  <c r="J40" i="2"/>
  <c r="V88" i="1" s="1"/>
  <c r="X8" i="1"/>
  <c r="J5" i="2" s="1"/>
  <c r="AA11" i="1"/>
  <c r="F1" i="5" s="1"/>
  <c r="AA8" i="1"/>
  <c r="F1" i="2" s="1"/>
  <c r="AS9" i="1"/>
  <c r="J47" i="7"/>
  <c r="X14" i="1"/>
  <c r="J21" i="2"/>
  <c r="V50" i="1" s="1"/>
  <c r="J25" i="2"/>
  <c r="V58" i="1" s="1"/>
  <c r="J29" i="2"/>
  <c r="V66" i="1" s="1"/>
  <c r="J33" i="2"/>
  <c r="V74" i="1" s="1"/>
  <c r="J37" i="2"/>
  <c r="V82" i="1" s="1"/>
  <c r="J41" i="2"/>
  <c r="V90" i="1" s="1"/>
  <c r="J6" i="7"/>
  <c r="X10" i="1"/>
  <c r="J5" i="4" s="1"/>
  <c r="AS12" i="1"/>
  <c r="J10" i="2"/>
  <c r="V28" i="1" s="1"/>
  <c r="BS8" i="1" s="1"/>
  <c r="AT106" i="1"/>
  <c r="J10" i="7"/>
  <c r="J19" i="7"/>
  <c r="J23" i="7"/>
  <c r="J27" i="7"/>
  <c r="J31" i="7"/>
  <c r="J35" i="7"/>
  <c r="J39" i="7"/>
  <c r="J43" i="7"/>
  <c r="AZ20" i="1"/>
  <c r="AZ13" i="1" s="1"/>
  <c r="AZ22" i="1"/>
  <c r="BD13" i="1" s="1"/>
  <c r="AH94" i="1"/>
  <c r="J22" i="2"/>
  <c r="V52" i="1" s="1"/>
  <c r="J26" i="2"/>
  <c r="V60" i="1" s="1"/>
  <c r="J30" i="2"/>
  <c r="V68" i="1" s="1"/>
  <c r="J34" i="2"/>
  <c r="V76" i="1" s="1"/>
  <c r="J38" i="2"/>
  <c r="V84" i="1" s="1"/>
  <c r="J42" i="2"/>
  <c r="V92" i="1" s="1"/>
  <c r="AH106" i="1"/>
  <c r="J48" i="7"/>
  <c r="AI8" i="1" a="1"/>
  <c r="AI8" i="1" s="1"/>
  <c r="F2" i="2" s="1"/>
  <c r="AS11" i="1"/>
  <c r="BF20" i="1"/>
  <c r="AZ14" i="1" s="1"/>
  <c r="BF22" i="1"/>
  <c r="BD14" i="1" s="1"/>
  <c r="AZ24" i="1"/>
  <c r="BH13" i="1" s="1"/>
  <c r="AZ26" i="1"/>
  <c r="BM13" i="1" s="1"/>
  <c r="BM15" i="1" s="1"/>
  <c r="AZ28" i="1"/>
  <c r="BS13" i="1" s="1"/>
  <c r="AZ30" i="1"/>
  <c r="AZ32" i="1"/>
  <c r="AZ34" i="1"/>
  <c r="J7" i="2"/>
  <c r="V22" i="1" s="1"/>
  <c r="BD8" i="1" s="1"/>
  <c r="J11" i="2"/>
  <c r="V30" i="1" s="1"/>
  <c r="AH78" i="1"/>
  <c r="J29" i="6"/>
  <c r="AT66" i="1" s="1"/>
  <c r="J7" i="7"/>
  <c r="J11" i="7"/>
  <c r="J20" i="7"/>
  <c r="J24" i="7"/>
  <c r="J28" i="7"/>
  <c r="J32" i="7"/>
  <c r="J36" i="7"/>
  <c r="J44" i="7"/>
  <c r="BF24" i="1"/>
  <c r="BH14" i="1" s="1"/>
  <c r="BF26" i="1"/>
  <c r="BM14" i="1" s="1"/>
  <c r="BF28" i="1"/>
  <c r="BS14" i="1" s="1"/>
  <c r="BF30" i="1"/>
  <c r="BF32" i="1"/>
  <c r="BF34" i="1"/>
  <c r="J23" i="2"/>
  <c r="V54" i="1" s="1"/>
  <c r="J27" i="2"/>
  <c r="V62" i="1" s="1"/>
  <c r="J31" i="2"/>
  <c r="V70" i="1" s="1"/>
  <c r="J35" i="2"/>
  <c r="V78" i="1" s="1"/>
  <c r="J39" i="2"/>
  <c r="V86" i="1" s="1"/>
  <c r="V94" i="1"/>
  <c r="J49" i="7"/>
  <c r="AZ42" i="1"/>
  <c r="AZ44" i="1"/>
  <c r="AZ46" i="1"/>
  <c r="AZ48" i="1"/>
  <c r="AZ50" i="1"/>
  <c r="AZ52" i="1"/>
  <c r="AZ54" i="1"/>
  <c r="AZ56" i="1"/>
  <c r="AZ58" i="1"/>
  <c r="AZ60" i="1"/>
  <c r="AZ62" i="1"/>
  <c r="AZ64" i="1"/>
  <c r="AZ66" i="1"/>
  <c r="AZ68" i="1"/>
  <c r="AZ70" i="1"/>
  <c r="AZ72" i="1"/>
  <c r="AZ74" i="1"/>
  <c r="AZ76" i="1"/>
  <c r="AZ78" i="1"/>
  <c r="AZ80" i="1"/>
  <c r="AZ82" i="1"/>
  <c r="AZ84" i="1"/>
  <c r="AZ86" i="1"/>
  <c r="AZ88" i="1"/>
  <c r="AZ90" i="1"/>
  <c r="AZ92" i="1"/>
  <c r="AZ94" i="1"/>
  <c r="AZ96" i="1"/>
  <c r="AZ98" i="1"/>
  <c r="AZ100" i="1"/>
  <c r="AZ102" i="1"/>
  <c r="AZ104" i="1"/>
  <c r="AZ106" i="1"/>
  <c r="J8" i="2"/>
  <c r="V24" i="1" s="1"/>
  <c r="BH8" i="1" s="1"/>
  <c r="BH15" i="1" s="1"/>
  <c r="F3" i="5"/>
  <c r="F4" i="7"/>
  <c r="J8" i="7"/>
  <c r="J17" i="7"/>
  <c r="J21" i="7"/>
  <c r="J25" i="7"/>
  <c r="J29" i="7"/>
  <c r="J33" i="7"/>
  <c r="J37" i="7"/>
  <c r="J41" i="7"/>
  <c r="AS10" i="1"/>
  <c r="BF42" i="1"/>
  <c r="BF46" i="1"/>
  <c r="BF48" i="1"/>
  <c r="BF52" i="1"/>
  <c r="BF56" i="1"/>
  <c r="BF60" i="1"/>
  <c r="BF62" i="1"/>
  <c r="BF64" i="1"/>
  <c r="BF68" i="1"/>
  <c r="BF72" i="1"/>
  <c r="BF76" i="1"/>
  <c r="BF82" i="1"/>
  <c r="BF86" i="1"/>
  <c r="BF90" i="1"/>
  <c r="BF94" i="1"/>
  <c r="BF96" i="1"/>
  <c r="BF100" i="1"/>
  <c r="J28" i="2"/>
  <c r="V64" i="1" s="1"/>
  <c r="J36" i="2"/>
  <c r="V80" i="1" s="1"/>
  <c r="J46" i="7"/>
  <c r="J9" i="7"/>
  <c r="J18" i="7"/>
  <c r="J22" i="7"/>
  <c r="J26" i="7"/>
  <c r="J30" i="7"/>
  <c r="J34" i="7"/>
  <c r="J38" i="7"/>
  <c r="BS15" i="1" l="1"/>
  <c r="BW13" i="1"/>
  <c r="BW8" i="1"/>
  <c r="BD15" i="1"/>
  <c r="BW14" i="1"/>
  <c r="AZ15" i="1"/>
  <c r="BW1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0800-000001000000}">
      <text>
        <r>
          <rPr>
            <sz val="11"/>
            <color rgb="FF000000"/>
            <rFont val="Arial"/>
            <scheme val="minor"/>
          </rPr>
          <t xml:space="preserve">Mark:
10/26/22 CSD ENTERED
</t>
        </r>
      </text>
    </comment>
  </commentList>
</comments>
</file>

<file path=xl/sharedStrings.xml><?xml version="1.0" encoding="utf-8"?>
<sst xmlns="http://schemas.openxmlformats.org/spreadsheetml/2006/main" count="1399" uniqueCount="287">
  <si>
    <t>TAB Partner -</t>
  </si>
  <si>
    <t>Tech-</t>
  </si>
  <si>
    <t>CONDITION SURVEY</t>
  </si>
  <si>
    <t>Survey Due Date -</t>
  </si>
  <si>
    <t>UNIT #</t>
  </si>
  <si>
    <t>UNIT NAME</t>
  </si>
  <si>
    <t>STREET ADDRESS</t>
  </si>
  <si>
    <t>CITY</t>
  </si>
  <si>
    <t>ST</t>
  </si>
  <si>
    <t>OPERATOR</t>
  </si>
  <si>
    <t>PHONE #</t>
  </si>
  <si>
    <t>EMAIL</t>
  </si>
  <si>
    <t>CONSTRUCTION MGR (CM)</t>
  </si>
  <si>
    <t>SR PROGRAM MGR (SRP)</t>
  </si>
  <si>
    <t>SR PROGRAM LEAD (SRPL)</t>
  </si>
  <si>
    <t>FEQ FIELD CONSULTANT</t>
  </si>
  <si>
    <t>PROTO-TYPE</t>
  </si>
  <si>
    <t>OPEN DATE</t>
  </si>
  <si>
    <t>UNIT AGE</t>
  </si>
  <si>
    <t>CONSTR START</t>
  </si>
  <si>
    <t>SCOPE OF WORK</t>
  </si>
  <si>
    <t>ARCHITECT</t>
  </si>
  <si>
    <t>SYNEXIS - ACTIVE/INACTIVE/NOT INSTALLED</t>
  </si>
  <si>
    <t>AC#</t>
  </si>
  <si>
    <t>SERIAL #</t>
  </si>
  <si>
    <t>MODEL #</t>
  </si>
  <si>
    <t>TON</t>
  </si>
  <si>
    <t>MFG.</t>
  </si>
  <si>
    <t>AGE</t>
  </si>
  <si>
    <t>HVAC UNIT TYPE/HUMIDITROL</t>
  </si>
  <si>
    <t>AREA SERVED</t>
  </si>
  <si>
    <t>HEAT EXCH.</t>
  </si>
  <si>
    <t>COND.DAM.</t>
  </si>
  <si>
    <t>HAIL GARD</t>
  </si>
  <si>
    <t>EVAP COIL</t>
  </si>
  <si>
    <t>POW EXH</t>
  </si>
  <si>
    <t>TOTAL</t>
  </si>
  <si>
    <t>AC1</t>
  </si>
  <si>
    <t>AC2</t>
  </si>
  <si>
    <t>5620J04494</t>
  </si>
  <si>
    <t>LGH102H4BH4Y</t>
  </si>
  <si>
    <t>AC3</t>
  </si>
  <si>
    <t>AC4</t>
  </si>
  <si>
    <t>5620G08999</t>
  </si>
  <si>
    <t>AC5</t>
  </si>
  <si>
    <t>AC6</t>
  </si>
  <si>
    <t>AC7</t>
  </si>
  <si>
    <t>AC8</t>
  </si>
  <si>
    <r>
      <rPr>
        <b/>
        <sz val="12"/>
        <color theme="1"/>
        <rFont val="Calibri"/>
      </rPr>
      <t>CRITICAL</t>
    </r>
    <r>
      <rPr>
        <sz val="12"/>
        <color theme="1"/>
        <rFont val="Calibri"/>
      </rPr>
      <t xml:space="preserve"> - Unable to Perform T &amp; B Scope until Corrected by Responsible Party.</t>
    </r>
  </si>
  <si>
    <r>
      <rPr>
        <b/>
        <sz val="12"/>
        <color theme="1"/>
        <rFont val="Calibri"/>
      </rPr>
      <t>REVIEW &amp; RECTIFY</t>
    </r>
    <r>
      <rPr>
        <sz val="12"/>
        <color theme="1"/>
        <rFont val="Calibri"/>
      </rPr>
      <t xml:space="preserve"> - If no action is taken T&amp;B can be performed, but system performance will suffer.</t>
    </r>
  </si>
  <si>
    <r>
      <rPr>
        <b/>
        <sz val="12"/>
        <color theme="1"/>
        <rFont val="Calibri"/>
      </rPr>
      <t>NON-CRITICAL</t>
    </r>
    <r>
      <rPr>
        <sz val="12"/>
        <color theme="1"/>
        <rFont val="Calibri"/>
      </rPr>
      <t xml:space="preserve"> - Noted for consideration by project team, but not critical to system performance or fnctionality.</t>
    </r>
  </si>
  <si>
    <t>1.  Using punch/screwdriver, prod heat exchanger tubes.  If holes found and/or or prod test fail enter unit tonnage and lock out.</t>
  </si>
  <si>
    <t>CRITICAL</t>
  </si>
  <si>
    <r>
      <rPr>
        <sz val="12"/>
        <color theme="1"/>
        <rFont val="Calibri"/>
      </rPr>
      <t>2.  Quantify damage/deterioration to the condenser coil</t>
    </r>
    <r>
      <rPr>
        <b/>
        <sz val="12"/>
        <color theme="1"/>
        <rFont val="Calibri"/>
      </rPr>
      <t xml:space="preserve"> (0% to 100%)</t>
    </r>
    <r>
      <rPr>
        <sz val="12"/>
        <color theme="1"/>
        <rFont val="Calibri"/>
      </rPr>
      <t xml:space="preserve">.  If greater than </t>
    </r>
    <r>
      <rPr>
        <b/>
        <sz val="12"/>
        <color theme="1"/>
        <rFont val="Calibri"/>
      </rPr>
      <t xml:space="preserve">50% </t>
    </r>
    <r>
      <rPr>
        <sz val="12"/>
        <color theme="1"/>
        <rFont val="Calibri"/>
      </rPr>
      <t>enter unit tonnage.</t>
    </r>
  </si>
  <si>
    <r>
      <rPr>
        <sz val="12"/>
        <color theme="1"/>
        <rFont val="Calibri"/>
      </rPr>
      <t xml:space="preserve">3.  Is there a hail guard installed on unit?  If </t>
    </r>
    <r>
      <rPr>
        <b/>
        <sz val="12"/>
        <color theme="1"/>
        <rFont val="Calibri"/>
      </rPr>
      <t>NO</t>
    </r>
    <r>
      <rPr>
        <sz val="12"/>
        <color theme="1"/>
        <rFont val="Calibri"/>
      </rPr>
      <t xml:space="preserve">, enter unit tonnage.  </t>
    </r>
    <r>
      <rPr>
        <b/>
        <sz val="12"/>
        <color theme="1"/>
        <rFont val="Calibri"/>
      </rPr>
      <t>NOTE: If "CRITICAL", unit in top ten hail states.</t>
    </r>
  </si>
  <si>
    <t>4.  Check both sides of evaporator coil for deterioration.  Perform fin test. If greater than 50% enter unit tonnage</t>
  </si>
  <si>
    <t>5.  Check for power exhaust at AC units greater than ten tons.  If no power exhaust enter unit tonnage.</t>
  </si>
  <si>
    <r>
      <rPr>
        <sz val="12"/>
        <color theme="1"/>
        <rFont val="Calibri"/>
      </rPr>
      <t xml:space="preserve">6.  Are there curb adaptors on any of the units?  If </t>
    </r>
    <r>
      <rPr>
        <b/>
        <sz val="12"/>
        <color theme="1"/>
        <rFont val="Calibri"/>
      </rPr>
      <t>YES</t>
    </r>
    <r>
      <rPr>
        <sz val="12"/>
        <color theme="1"/>
        <rFont val="Calibri"/>
      </rPr>
      <t>, enter unit tonnage.</t>
    </r>
  </si>
  <si>
    <t>7.  Is unit a humiditrol type unit?</t>
  </si>
  <si>
    <t>NON CRITICAL</t>
  </si>
  <si>
    <r>
      <rPr>
        <sz val="12"/>
        <color theme="1"/>
        <rFont val="Calibri"/>
      </rPr>
      <t xml:space="preserve">8.  Is the humidity sensor wired?  If </t>
    </r>
    <r>
      <rPr>
        <b/>
        <sz val="12"/>
        <color theme="1"/>
        <rFont val="Calibri"/>
      </rPr>
      <t>NO</t>
    </r>
    <r>
      <rPr>
        <sz val="12"/>
        <color theme="1"/>
        <rFont val="Calibri"/>
      </rPr>
      <t>,  enter unit tonnage.</t>
    </r>
  </si>
  <si>
    <t>9. In table below record As-Built size of gas lines at gas meter riser, B1, B2, B3, B4, B5 etc. The cells below will auto populate when table is filled in.</t>
  </si>
  <si>
    <t>B1</t>
  </si>
  <si>
    <t>B2</t>
  </si>
  <si>
    <t>B3</t>
  </si>
  <si>
    <t>B4</t>
  </si>
  <si>
    <t>B5</t>
  </si>
  <si>
    <t>B6</t>
  </si>
  <si>
    <t>B7</t>
  </si>
  <si>
    <t>B8</t>
  </si>
  <si>
    <t>10. In the table below record the As-Built gas line drops D1, D2, D3, D4, D5 etc.  The cells below will auto-populate when table in filled in.</t>
  </si>
  <si>
    <t>D1</t>
  </si>
  <si>
    <t>D2</t>
  </si>
  <si>
    <t>D3</t>
  </si>
  <si>
    <t>D4</t>
  </si>
  <si>
    <t>D5</t>
  </si>
  <si>
    <t>D6</t>
  </si>
  <si>
    <t>D7</t>
  </si>
  <si>
    <t>D8</t>
  </si>
  <si>
    <t>11.  Record size of gas line going into unit.  NOTE: Pull down menu in cells.</t>
  </si>
  <si>
    <r>
      <rPr>
        <sz val="12"/>
        <color theme="1"/>
        <rFont val="Calibri"/>
      </rPr>
      <t xml:space="preserve">12.  Is a smoke detector present in unit?  If </t>
    </r>
    <r>
      <rPr>
        <b/>
        <sz val="12"/>
        <color theme="1"/>
        <rFont val="Calibri"/>
      </rPr>
      <t>NO</t>
    </r>
    <r>
      <rPr>
        <sz val="12"/>
        <color theme="1"/>
        <rFont val="Calibri"/>
      </rPr>
      <t>, enter unit tonnage.</t>
    </r>
  </si>
  <si>
    <r>
      <rPr>
        <sz val="12"/>
        <color theme="1"/>
        <rFont val="Calibri"/>
      </rPr>
      <t xml:space="preserve">13.  Is the smoke detector inlet sampling tube capped?  If </t>
    </r>
    <r>
      <rPr>
        <b/>
        <sz val="12"/>
        <color theme="1"/>
        <rFont val="Calibri"/>
      </rPr>
      <t>NO</t>
    </r>
    <r>
      <rPr>
        <sz val="12"/>
        <color theme="1"/>
        <rFont val="Calibri"/>
      </rPr>
      <t>, enter unit tonnage.</t>
    </r>
  </si>
  <si>
    <r>
      <rPr>
        <sz val="12"/>
        <color theme="1"/>
        <rFont val="Calibri"/>
      </rPr>
      <t xml:space="preserve">14.  Check smoke detector module light. If light </t>
    </r>
    <r>
      <rPr>
        <b/>
        <sz val="12"/>
        <color rgb="FFFF0000"/>
        <rFont val="Calibri"/>
      </rPr>
      <t>RED</t>
    </r>
    <r>
      <rPr>
        <sz val="12"/>
        <color theme="1"/>
        <rFont val="Calibri"/>
      </rPr>
      <t xml:space="preserve"> or an </t>
    </r>
    <r>
      <rPr>
        <b/>
        <sz val="12"/>
        <color rgb="FFFFC000"/>
        <rFont val="Calibri"/>
      </rPr>
      <t>AMBER</t>
    </r>
    <r>
      <rPr>
        <sz val="12"/>
        <color theme="1"/>
        <rFont val="Calibri"/>
      </rPr>
      <t xml:space="preserve"> color, enter unit tonnage.</t>
    </r>
  </si>
  <si>
    <r>
      <rPr>
        <sz val="12"/>
        <color theme="1"/>
        <rFont val="Calibri"/>
      </rPr>
      <t xml:space="preserve">15.  Is smoke detector dust plugs capped?  If </t>
    </r>
    <r>
      <rPr>
        <b/>
        <sz val="12"/>
        <color theme="1"/>
        <rFont val="Calibri"/>
      </rPr>
      <t>YES</t>
    </r>
    <r>
      <rPr>
        <sz val="12"/>
        <color theme="1"/>
        <rFont val="Calibri"/>
      </rPr>
      <t>, enter unit tonnage.</t>
    </r>
  </si>
  <si>
    <r>
      <rPr>
        <sz val="12"/>
        <color theme="1"/>
        <rFont val="Calibri"/>
      </rPr>
      <t xml:space="preserve">16.  Is hub (hub houses bearings and located at center of pulley) at the tensioner intact?  If </t>
    </r>
    <r>
      <rPr>
        <b/>
        <sz val="12"/>
        <color theme="1"/>
        <rFont val="Calibri"/>
      </rPr>
      <t>NO</t>
    </r>
    <r>
      <rPr>
        <sz val="12"/>
        <color theme="1"/>
        <rFont val="Calibri"/>
      </rPr>
      <t>, enter unit tonnage.</t>
    </r>
  </si>
  <si>
    <r>
      <rPr>
        <sz val="12"/>
        <color theme="1"/>
        <rFont val="Calibri"/>
      </rPr>
      <t xml:space="preserve">17. Is belt tensioner installed?  If </t>
    </r>
    <r>
      <rPr>
        <b/>
        <sz val="12"/>
        <color theme="1"/>
        <rFont val="Calibri"/>
      </rPr>
      <t>NO</t>
    </r>
    <r>
      <rPr>
        <sz val="12"/>
        <color theme="1"/>
        <rFont val="Calibri"/>
      </rPr>
      <t>, enter unit tonnage.</t>
    </r>
  </si>
  <si>
    <t>18. Look for damage/indentions at pulleys?  If damage found, enter unit tonnage.</t>
  </si>
  <si>
    <t>19. Check motor sheave to assure it can be adjusted.  If cannot be adJusted, enter unit tonnage, &amp; part #'S in misc notes.</t>
  </si>
  <si>
    <t>20. Record belt size.</t>
  </si>
  <si>
    <t>N/A</t>
  </si>
  <si>
    <r>
      <rPr>
        <sz val="12"/>
        <color theme="1"/>
        <rFont val="Calibri"/>
      </rPr>
      <t xml:space="preserve">21.  Identify any damage to the blower.  If </t>
    </r>
    <r>
      <rPr>
        <b/>
        <sz val="12"/>
        <color theme="1"/>
        <rFont val="Calibri"/>
      </rPr>
      <t>DAMAGE</t>
    </r>
    <r>
      <rPr>
        <sz val="12"/>
        <color theme="1"/>
        <rFont val="Calibri"/>
      </rPr>
      <t xml:space="preserve"> found, enter unit tonnage.</t>
    </r>
  </si>
  <si>
    <t>22.  Quantify cleanliness of blower.  If dirty, enter unit tonnage.</t>
  </si>
  <si>
    <t>23.  At blower motor start up is there a concernng amount of noise or vibration?  If so, enter unit tonnage.</t>
  </si>
  <si>
    <r>
      <rPr>
        <sz val="12"/>
        <color theme="1"/>
        <rFont val="Calibri"/>
      </rPr>
      <t xml:space="preserve">24.  Is blank plate secured on B-cabinets?  If </t>
    </r>
    <r>
      <rPr>
        <b/>
        <sz val="12"/>
        <color theme="1"/>
        <rFont val="Calibri"/>
      </rPr>
      <t>NO</t>
    </r>
    <r>
      <rPr>
        <sz val="12"/>
        <color theme="1"/>
        <rFont val="Calibri"/>
      </rPr>
      <t>, enter unit tonnage.</t>
    </r>
  </si>
  <si>
    <t>REVIEW &amp; RECTIFY</t>
  </si>
  <si>
    <r>
      <rPr>
        <sz val="12"/>
        <color theme="1"/>
        <rFont val="Calibri"/>
      </rPr>
      <t xml:space="preserve">25.  Is ductwork lined?  If  </t>
    </r>
    <r>
      <rPr>
        <b/>
        <sz val="12"/>
        <color theme="1"/>
        <rFont val="Calibri"/>
      </rPr>
      <t>YES</t>
    </r>
    <r>
      <rPr>
        <sz val="12"/>
        <color theme="1"/>
        <rFont val="Calibri"/>
      </rPr>
      <t>, enter unit tonnage.</t>
    </r>
  </si>
  <si>
    <r>
      <rPr>
        <sz val="12"/>
        <color theme="1"/>
        <rFont val="Calibri"/>
      </rPr>
      <t xml:space="preserve">26. Are turning vanes present in the supply ducts of the units?  IF </t>
    </r>
    <r>
      <rPr>
        <b/>
        <sz val="12"/>
        <color theme="1"/>
        <rFont val="Calibri"/>
      </rPr>
      <t>NO</t>
    </r>
    <r>
      <rPr>
        <sz val="12"/>
        <color theme="1"/>
        <rFont val="Calibri"/>
      </rPr>
      <t>, insert unit tonnage.</t>
    </r>
  </si>
  <si>
    <r>
      <rPr>
        <sz val="12"/>
        <color theme="1"/>
        <rFont val="Calibri"/>
      </rPr>
      <t xml:space="preserve">27. Are turning vanes single or double thickness?  If </t>
    </r>
    <r>
      <rPr>
        <b/>
        <sz val="12"/>
        <color theme="1"/>
        <rFont val="Calibri"/>
      </rPr>
      <t>DOUBLE</t>
    </r>
    <r>
      <rPr>
        <sz val="12"/>
        <color theme="1"/>
        <rFont val="Calibri"/>
      </rPr>
      <t>, enter unit tonnage.</t>
    </r>
  </si>
  <si>
    <r>
      <rPr>
        <sz val="12"/>
        <color theme="1"/>
        <rFont val="Calibri"/>
      </rPr>
      <t xml:space="preserve">28. Is duct work seated and aligned?  If </t>
    </r>
    <r>
      <rPr>
        <b/>
        <sz val="12"/>
        <color theme="1"/>
        <rFont val="Calibri"/>
      </rPr>
      <t>NO</t>
    </r>
    <r>
      <rPr>
        <sz val="12"/>
        <color theme="1"/>
        <rFont val="Calibri"/>
      </rPr>
      <t>, enter unit tonnage.</t>
    </r>
  </si>
  <si>
    <r>
      <rPr>
        <sz val="12"/>
        <color theme="1"/>
        <rFont val="Calibri"/>
      </rPr>
      <t xml:space="preserve">29. Is canvas connector present?  If </t>
    </r>
    <r>
      <rPr>
        <b/>
        <sz val="12"/>
        <color theme="1"/>
        <rFont val="Calibri"/>
      </rPr>
      <t>NO</t>
    </r>
    <r>
      <rPr>
        <sz val="12"/>
        <color theme="1"/>
        <rFont val="Calibri"/>
      </rPr>
      <t>, enter unit tonnage.</t>
    </r>
  </si>
  <si>
    <t>30.  Quantify cleanliness of duct.  If dirty, enter unit tonnage.</t>
  </si>
  <si>
    <r>
      <rPr>
        <sz val="12"/>
        <color theme="1"/>
        <rFont val="Calibri"/>
      </rPr>
      <t>31.  If turning vanes not present, is drop radiused?  If so, does</t>
    </r>
    <r>
      <rPr>
        <b/>
        <sz val="12"/>
        <color theme="1"/>
        <rFont val="Calibri"/>
      </rPr>
      <t xml:space="preserve"> </t>
    </r>
    <r>
      <rPr>
        <sz val="12"/>
        <color theme="1"/>
        <rFont val="Calibri"/>
      </rPr>
      <t>radius equal the width of the duct? If not, enter tonnage.</t>
    </r>
  </si>
  <si>
    <t>32.  Do units have prodigy boards?  If no, enter unit tonnage (identify only if the AC unit is an Energence unit).</t>
  </si>
  <si>
    <r>
      <rPr>
        <sz val="12"/>
        <color theme="1"/>
        <rFont val="Calibri"/>
      </rPr>
      <t xml:space="preserve">33.  Identify prodigy boards New or Old.  Answer </t>
    </r>
    <r>
      <rPr>
        <b/>
        <sz val="12"/>
        <color theme="1"/>
        <rFont val="Calibri"/>
      </rPr>
      <t>New</t>
    </r>
    <r>
      <rPr>
        <sz val="12"/>
        <color rgb="FF00FF00"/>
        <rFont val="Calibri"/>
      </rPr>
      <t xml:space="preserve"> Green</t>
    </r>
    <r>
      <rPr>
        <sz val="12"/>
        <color theme="1"/>
        <rFont val="Calibri"/>
      </rPr>
      <t xml:space="preserve">, </t>
    </r>
    <r>
      <rPr>
        <b/>
        <sz val="12"/>
        <color rgb="FF00FF00"/>
        <rFont val="Calibri"/>
      </rPr>
      <t>N</t>
    </r>
    <r>
      <rPr>
        <sz val="12"/>
        <color theme="1"/>
        <rFont val="Calibri"/>
      </rPr>
      <t xml:space="preserve"> or </t>
    </r>
    <r>
      <rPr>
        <b/>
        <sz val="12"/>
        <color theme="1"/>
        <rFont val="Calibri"/>
      </rPr>
      <t>Old</t>
    </r>
    <r>
      <rPr>
        <sz val="12"/>
        <color theme="1"/>
        <rFont val="Calibri"/>
      </rPr>
      <t xml:space="preserve"> </t>
    </r>
    <r>
      <rPr>
        <sz val="12"/>
        <color rgb="FFFF0000"/>
        <rFont val="Calibri"/>
      </rPr>
      <t>Red</t>
    </r>
    <r>
      <rPr>
        <sz val="12"/>
        <color theme="1"/>
        <rFont val="Calibri"/>
      </rPr>
      <t xml:space="preserve">, </t>
    </r>
    <r>
      <rPr>
        <b/>
        <sz val="12"/>
        <color rgb="FFFF0000"/>
        <rFont val="Calibri"/>
      </rPr>
      <t>R.</t>
    </r>
  </si>
  <si>
    <r>
      <rPr>
        <sz val="12"/>
        <color theme="1"/>
        <rFont val="Calibri"/>
      </rPr>
      <t xml:space="preserve">34.  If </t>
    </r>
    <r>
      <rPr>
        <b/>
        <sz val="12"/>
        <color theme="1"/>
        <rFont val="Calibri"/>
      </rPr>
      <t>economizer actuator</t>
    </r>
    <r>
      <rPr>
        <sz val="12"/>
        <color theme="1"/>
        <rFont val="Calibri"/>
      </rPr>
      <t xml:space="preserve"> open, turn unit off to assure it closes.  If does not </t>
    </r>
    <r>
      <rPr>
        <b/>
        <sz val="12"/>
        <color theme="1"/>
        <rFont val="Calibri"/>
      </rPr>
      <t>CLOSE</t>
    </r>
    <r>
      <rPr>
        <sz val="12"/>
        <color theme="1"/>
        <rFont val="Calibri"/>
      </rPr>
      <t xml:space="preserve"> enter unit tonnage.</t>
    </r>
  </si>
  <si>
    <t>35.  Are actuator gears worn?  If yes, enter unit tonnage.</t>
  </si>
  <si>
    <t>36.  Verify outdoor damper position  can be adjusted.  If cannot be adjusted enter unit tonnage.</t>
  </si>
  <si>
    <t>37.  Is there any play in the actuator gear box?   If yes, enter unit tonnage</t>
  </si>
  <si>
    <t>38.  Check economizer setting at prodigy board.  If economizer set to zero, enter unit tonnage and re-set prodigy board to twenty percent.</t>
  </si>
  <si>
    <t>39.  Do filters meet CFA spec (2" pleated polyester/cotton with MERV rating of 7).  If no, enter unit tonnage.</t>
  </si>
  <si>
    <t>40.  Provide condensation pipe size.  Minimum 1" at playland unit, and 1.25" at all other units.  NOTE: DROP DOWN MENUS FOR PIPE SIZE.</t>
  </si>
  <si>
    <r>
      <rPr>
        <sz val="12"/>
        <color theme="1"/>
        <rFont val="Calibri"/>
      </rPr>
      <t xml:space="preserve">41.  Do condensation traps meet provided detail.  If </t>
    </r>
    <r>
      <rPr>
        <b/>
        <sz val="12"/>
        <color theme="1"/>
        <rFont val="Calibri"/>
      </rPr>
      <t>NO</t>
    </r>
    <r>
      <rPr>
        <sz val="12"/>
        <color theme="1"/>
        <rFont val="Calibri"/>
      </rPr>
      <t>, enter unit tonnage.</t>
    </r>
  </si>
  <si>
    <r>
      <rPr>
        <sz val="12"/>
        <color theme="1"/>
        <rFont val="Calibri"/>
      </rPr>
      <t xml:space="preserve">42.  Do pre-filters need to be cleaned?  If </t>
    </r>
    <r>
      <rPr>
        <b/>
        <sz val="12"/>
        <color theme="1"/>
        <rFont val="Calibri"/>
      </rPr>
      <t>YES</t>
    </r>
    <r>
      <rPr>
        <sz val="12"/>
        <color theme="1"/>
        <rFont val="Calibri"/>
      </rPr>
      <t>, enter unit tonnage.</t>
    </r>
  </si>
  <si>
    <r>
      <rPr>
        <sz val="12"/>
        <color theme="1"/>
        <rFont val="Calibri"/>
      </rPr>
      <t xml:space="preserve">43.  Do pre-filters need to be replaced?  If </t>
    </r>
    <r>
      <rPr>
        <b/>
        <sz val="12"/>
        <color theme="1"/>
        <rFont val="Calibri"/>
      </rPr>
      <t>YES</t>
    </r>
    <r>
      <rPr>
        <sz val="12"/>
        <color theme="1"/>
        <rFont val="Calibri"/>
      </rPr>
      <t>, enter unit tonnage.</t>
    </r>
  </si>
  <si>
    <r>
      <rPr>
        <sz val="12"/>
        <color theme="1"/>
        <rFont val="Calibri"/>
      </rPr>
      <t xml:space="preserve">44.  Check Sun Coast panel terminal block for SINGLE PAIR TWISTED WITH FOIL SHIELD AND DRAIN WIRE.   If single pair twisted with foil shield </t>
    </r>
    <r>
      <rPr>
        <b/>
        <sz val="12"/>
        <color theme="1"/>
        <rFont val="Calibri"/>
      </rPr>
      <t>NOT</t>
    </r>
    <r>
      <rPr>
        <sz val="12"/>
        <color theme="1"/>
        <rFont val="Calibri"/>
      </rPr>
      <t xml:space="preserve"> present enter unit tonnage.  See photo in insert twelve below.</t>
    </r>
  </si>
  <si>
    <t xml:space="preserve"> </t>
  </si>
  <si>
    <r>
      <rPr>
        <sz val="12"/>
        <color theme="1"/>
        <rFont val="Calibri"/>
      </rPr>
      <t xml:space="preserve">45.  Is bathroom exhaust fan running?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</si>
  <si>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46.  Is bathroom exhaust fan making excessive noise?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</si>
  <si>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47.  Is bathroom exhaust fan vibrating excessively? Enter </t>
    </r>
    <r>
      <rPr>
        <b/>
        <sz val="12"/>
        <color theme="1"/>
        <rFont val="Calibri"/>
      </rPr>
      <t xml:space="preserve">YES </t>
    </r>
    <r>
      <rPr>
        <sz val="12"/>
        <color theme="1"/>
        <rFont val="Calibri"/>
      </rPr>
      <t xml:space="preserve">or </t>
    </r>
    <r>
      <rPr>
        <b/>
        <sz val="12"/>
        <color theme="1"/>
        <rFont val="Calibri"/>
      </rPr>
      <t>NO</t>
    </r>
    <r>
      <rPr>
        <sz val="12"/>
        <color theme="1"/>
        <rFont val="Calibri"/>
      </rPr>
      <t>.</t>
    </r>
  </si>
  <si>
    <r>
      <rPr>
        <sz val="12"/>
        <color theme="1"/>
        <rFont val="Calibri"/>
      </rPr>
      <t xml:space="preserve">48.  Does bathroom exhaust fan have a back draft damper?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</si>
  <si>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49.  Does bathroom exhaust fan duct have a liner?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</si>
  <si>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50.  Visually inspect ductwork at bathroom exhaust fan, and rate cleanliness. Enter </t>
    </r>
    <r>
      <rPr>
        <b/>
        <sz val="12"/>
        <color theme="1"/>
        <rFont val="Calibri"/>
      </rPr>
      <t>CLEAN</t>
    </r>
    <r>
      <rPr>
        <sz val="12"/>
        <color theme="1"/>
        <rFont val="Calibri"/>
      </rPr>
      <t xml:space="preserve"> OR </t>
    </r>
    <r>
      <rPr>
        <b/>
        <sz val="12"/>
        <color theme="1"/>
        <rFont val="Calibri"/>
      </rPr>
      <t>DIRTY</t>
    </r>
    <r>
      <rPr>
        <sz val="12"/>
        <color theme="1"/>
        <rFont val="Calibri"/>
      </rPr>
      <t>.</t>
    </r>
  </si>
  <si>
    <t>51.  Record model number of Suncoast Panel.</t>
  </si>
  <si>
    <t>Model #</t>
  </si>
  <si>
    <t>52.  Record serial number of Suncoast Panel.</t>
  </si>
  <si>
    <t>Serial #</t>
  </si>
  <si>
    <r>
      <rPr>
        <sz val="12"/>
        <color theme="1"/>
        <rFont val="Calibri"/>
      </rPr>
      <t xml:space="preserve">53.  Is there a HES control panel visible?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</si>
  <si>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54.  Are thermostats Robert Shaw (</t>
    </r>
    <r>
      <rPr>
        <b/>
        <sz val="12"/>
        <color theme="1"/>
        <rFont val="Calibri"/>
      </rPr>
      <t>Gray Display</t>
    </r>
    <r>
      <rPr>
        <sz val="12"/>
        <color theme="1"/>
        <rFont val="Calibri"/>
      </rPr>
      <t>) or Network (</t>
    </r>
    <r>
      <rPr>
        <b/>
        <sz val="12"/>
        <color theme="1"/>
        <rFont val="Calibri"/>
      </rPr>
      <t>Blue Display</t>
    </r>
    <r>
      <rPr>
        <sz val="12"/>
        <color theme="1"/>
        <rFont val="Calibri"/>
      </rPr>
      <t>) ?  Enter "RS", "NW" for Robert Shaw and Network respectively.  If thermostat not Robert Shaw or Network, enter NO.</t>
    </r>
  </si>
  <si>
    <t>MISCELLANEOUS NOTES</t>
  </si>
  <si>
    <t>RTU 1</t>
  </si>
  <si>
    <t>RTU 2</t>
  </si>
  <si>
    <t>RTU 3</t>
  </si>
  <si>
    <t>RTU 4</t>
  </si>
  <si>
    <t>RTU 5</t>
  </si>
  <si>
    <t>RTU 6</t>
  </si>
  <si>
    <t>MISC NOTES</t>
  </si>
  <si>
    <t>DEVELOPED LENGTH ______ ' - 2018 INTERNATIONAL FUEL GAS CODE - BRANCH LENGTH METHOD - TOTAL BTU'S _________</t>
  </si>
  <si>
    <t>BRANCH PIPING (B#)</t>
  </si>
  <si>
    <t>DROP PIPING (D#)</t>
  </si>
  <si>
    <t>DESCRIPTION</t>
  </si>
  <si>
    <t>BRANCH LENGTH/SIZE</t>
  </si>
  <si>
    <t>DROP  LENGTH/SIZE</t>
  </si>
  <si>
    <t>PIPE SIZE</t>
  </si>
  <si>
    <t>*OUTSIDE DIAMETER</t>
  </si>
  <si>
    <t>GAS LINE</t>
  </si>
  <si>
    <t>LENGTH</t>
  </si>
  <si>
    <t>AS-BUILT</t>
  </si>
  <si>
    <t>DESIGN</t>
  </si>
  <si>
    <t>CALC</t>
  </si>
  <si>
    <t xml:space="preserve">DROP  </t>
  </si>
  <si>
    <t>DEVICE</t>
  </si>
  <si>
    <t>(ft)</t>
  </si>
  <si>
    <t>(in)</t>
  </si>
  <si>
    <t>1/2"</t>
  </si>
  <si>
    <t>7/8"</t>
  </si>
  <si>
    <t xml:space="preserve"> Meter to B1</t>
  </si>
  <si>
    <t>2"</t>
  </si>
  <si>
    <t>B1 to</t>
  </si>
  <si>
    <t>WH</t>
  </si>
  <si>
    <t>1"</t>
  </si>
  <si>
    <t>3/4"</t>
  </si>
  <si>
    <t>B1 to B2</t>
  </si>
  <si>
    <t>B2 to</t>
  </si>
  <si>
    <t>1-5/16"</t>
  </si>
  <si>
    <t>B2 to B3</t>
  </si>
  <si>
    <t>B3 to</t>
  </si>
  <si>
    <t>1-1/2"</t>
  </si>
  <si>
    <t>1-1/4"</t>
  </si>
  <si>
    <t>1-5/8"</t>
  </si>
  <si>
    <t>B3 to B4</t>
  </si>
  <si>
    <t>B4 to</t>
  </si>
  <si>
    <t>1-7/8"</t>
  </si>
  <si>
    <t>B4 to B5</t>
  </si>
  <si>
    <t>B5 to</t>
  </si>
  <si>
    <t>2-3/8"</t>
  </si>
  <si>
    <t>B6 to</t>
  </si>
  <si>
    <t>2-1/2"</t>
  </si>
  <si>
    <t>2-7/8"</t>
  </si>
  <si>
    <t>3'</t>
  </si>
  <si>
    <t>3-1/2"</t>
  </si>
  <si>
    <t>4"</t>
  </si>
  <si>
    <t>4-1/2"</t>
  </si>
  <si>
    <t>*Approximate</t>
  </si>
  <si>
    <t>INSERT 7</t>
  </si>
  <si>
    <t>INSERT 8</t>
  </si>
  <si>
    <t>INSERT 9</t>
  </si>
  <si>
    <t>INSERT 10</t>
  </si>
  <si>
    <t>INSERT 11</t>
  </si>
  <si>
    <t>INSERT 12</t>
  </si>
  <si>
    <t>RTU UNIT MANUFACTURER</t>
  </si>
  <si>
    <t>RTU TYPE</t>
  </si>
  <si>
    <t>MODEL NUMBER</t>
  </si>
  <si>
    <t>SERIAL NUMBER</t>
  </si>
  <si>
    <t>RTU AGE</t>
  </si>
  <si>
    <t>RTU TONNAGE</t>
  </si>
  <si>
    <t>C</t>
  </si>
  <si>
    <t>MISCELLENOUS NOTES</t>
  </si>
  <si>
    <t>BX68</t>
  </si>
  <si>
    <t>N</t>
  </si>
  <si>
    <t>BX66</t>
  </si>
  <si>
    <t>A54</t>
  </si>
  <si>
    <t>DD</t>
  </si>
  <si>
    <t>NO</t>
  </si>
  <si>
    <t>BATHROOM EF/SUNCOAST PANEL/ THERMOSTATS</t>
  </si>
  <si>
    <t>YES</t>
  </si>
  <si>
    <t>CLEAN</t>
  </si>
  <si>
    <t>52. Record serial number of Suncoast Panel.</t>
  </si>
  <si>
    <t xml:space="preserve">53.  Is there a HES control panel visible?  </t>
  </si>
  <si>
    <t>54.  Are thermostats Robert Shaw (Gray Display) or Network (Blue Display) ?  Enter "RS", "NW" for Robert Shaw and Network respectively.  If thermostat not Robert Shaw or Network, enter NO.</t>
  </si>
  <si>
    <t>(2) Store No.</t>
  </si>
  <si>
    <t>Survey Due Date</t>
  </si>
  <si>
    <t>(8) Construction Start Date (CSD)</t>
  </si>
  <si>
    <t>(3) Location Name</t>
  </si>
  <si>
    <t>(4) SOW</t>
  </si>
  <si>
    <t>(14) Prototype</t>
  </si>
  <si>
    <t>(23) Region</t>
  </si>
  <si>
    <t>TAB Partner</t>
  </si>
  <si>
    <t>Street Address</t>
  </si>
  <si>
    <t>City</t>
  </si>
  <si>
    <t>State</t>
  </si>
  <si>
    <t>(27) Operator</t>
  </si>
  <si>
    <t>SR Program Lead (SRPL)</t>
  </si>
  <si>
    <t>SR Development Manager (DM)</t>
  </si>
  <si>
    <t>SR Construction Manager (CM)</t>
  </si>
  <si>
    <t>SR Program Manager (SRP)</t>
  </si>
  <si>
    <t>FEQ Field Consultant</t>
  </si>
  <si>
    <t>(37) Architect</t>
  </si>
  <si>
    <t>Open Date</t>
  </si>
  <si>
    <t>Location Phone</t>
  </si>
  <si>
    <t>Location E-mail</t>
  </si>
  <si>
    <t>Northeast</t>
  </si>
  <si>
    <t>Mfg Date</t>
  </si>
  <si>
    <t>Age</t>
  </si>
  <si>
    <t>Type</t>
  </si>
  <si>
    <t>Beach &amp; Hodges FSU</t>
  </si>
  <si>
    <t>3.0/BI</t>
  </si>
  <si>
    <t>S06C-R</t>
  </si>
  <si>
    <t>Southeast</t>
  </si>
  <si>
    <t>13672 Beach Blvd</t>
  </si>
  <si>
    <t>Jacksonville</t>
  </si>
  <si>
    <t>FL</t>
  </si>
  <si>
    <t>Jeff Wier</t>
  </si>
  <si>
    <t>Pierce Smith</t>
  </si>
  <si>
    <t>Rob Mangus</t>
  </si>
  <si>
    <t>Dominic Llanos</t>
  </si>
  <si>
    <t>Allison Doherty</t>
  </si>
  <si>
    <t>Tray Kemp</t>
  </si>
  <si>
    <t>CPH</t>
  </si>
  <si>
    <t>02251@chick-fil-a.com</t>
  </si>
  <si>
    <t>5620G08573</t>
  </si>
  <si>
    <t>LGH180H4BH4Y</t>
  </si>
  <si>
    <t>5620J</t>
  </si>
  <si>
    <t>LGH102H</t>
  </si>
  <si>
    <t>5620J03770</t>
  </si>
  <si>
    <t>LGH120H4BH4Y</t>
  </si>
  <si>
    <t>5620D08999</t>
  </si>
  <si>
    <t>LGH092H4BH4Y</t>
  </si>
  <si>
    <t>5617B06419</t>
  </si>
  <si>
    <t>LGH060H</t>
  </si>
  <si>
    <t>5614G02828</t>
  </si>
  <si>
    <t>LCH120H4BN3Y</t>
  </si>
  <si>
    <t>GAS PIPE SIZE</t>
  </si>
  <si>
    <t>CONDENSATION</t>
  </si>
  <si>
    <t>DROP</t>
  </si>
  <si>
    <t>RTU 7</t>
  </si>
  <si>
    <t>3"</t>
  </si>
  <si>
    <t xml:space="preserve">RTU 8 </t>
  </si>
  <si>
    <t>D9</t>
  </si>
  <si>
    <t>SLOC</t>
  </si>
  <si>
    <t>DLOC</t>
  </si>
  <si>
    <t>OMDC</t>
  </si>
  <si>
    <t>Customer Status</t>
  </si>
  <si>
    <t>Active</t>
  </si>
  <si>
    <t>Inactive - Cancelled</t>
  </si>
  <si>
    <t>Inactive - Non-Renewed</t>
  </si>
  <si>
    <t>LGH060H4BH4Y</t>
  </si>
  <si>
    <t>CHICK-FIL-A CONTROL PANEL (2HP)</t>
  </si>
  <si>
    <t>07-CFA-064</t>
  </si>
  <si>
    <t>NW</t>
  </si>
  <si>
    <t>RS</t>
  </si>
  <si>
    <t>ROOFTOP VIEW 1</t>
  </si>
  <si>
    <t>ROOFTOP VIEW 2</t>
  </si>
  <si>
    <t>RTU5 ON CURB ADAPTOR</t>
  </si>
  <si>
    <t>RTU5 HUMIDISTAT AND SMOKE ALARM ARE NOT WIRED</t>
  </si>
  <si>
    <t>ALL RTU SMOKE DETECTORS HAVE DUST PLUGS COVERED</t>
  </si>
  <si>
    <t>RR DUCT NOT LINED. BACKDRAFT DAMPER IS FAR DOWN DUCT</t>
  </si>
  <si>
    <t>IAN FULLER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</si>
</sst>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164" formatCode="m/yyyy"/>
    <numFmt numFmtId="165" formatCode="[&lt;=9999999]###\-####;\(###\)\ ###\-####"/>
    <numFmt numFmtId="166" formatCode="0.0"/>
    <numFmt numFmtId="167" formatCode="&quot;$&quot;#,##0"/>
    <numFmt numFmtId="168" formatCode="0;\-0;"/>
    <numFmt numFmtId="169" formatCode="mm/dd/yy"/>
    <numFmt numFmtId="170" formatCode="00000"/>
    <numFmt numFmtId="171" formatCode="0.0%"/>
    <numFmt numFmtId="172" formatCode="&quot;$&quot;#,##0.00"/>
  </numFmts>
  <fonts count="31" x14ac:knownFonts="1">
    <font>
      <sz val="11"/>
      <color rgb="FF000000"/>
      <name val="Arial"/>
      <scheme val="minor"/>
    </font>
    <font>
      <sz val="12"/>
      <color theme="1"/>
      <name val="Calibri"/>
    </font>
    <font>
      <sz val="14"/>
      <color theme="1"/>
      <name val="Calibri"/>
    </font>
    <font>
      <sz val="11"/>
      <name val="Arial"/>
    </font>
    <font>
      <sz val="20"/>
      <color theme="1"/>
      <name val="Calibri"/>
    </font>
    <font>
      <b/>
      <sz val="12"/>
      <color theme="1"/>
      <name val="Calibri"/>
    </font>
    <font>
      <sz val="11"/>
      <color theme="1"/>
      <name val="Calibri"/>
    </font>
    <font>
      <u/>
      <sz val="11"/>
      <color rgb="FF0000FF"/>
      <name val="Calibri"/>
    </font>
    <font>
      <b/>
      <sz val="11"/>
      <color theme="1"/>
      <name val="Calibri"/>
    </font>
    <font>
      <sz val="16"/>
      <color theme="1"/>
      <name val="Calibri"/>
    </font>
    <font>
      <b/>
      <sz val="10"/>
      <color theme="1"/>
      <name val="Calibri"/>
    </font>
    <font>
      <sz val="10"/>
      <color theme="1"/>
      <name val="Calibri"/>
    </font>
    <font>
      <b/>
      <sz val="14"/>
      <color theme="1"/>
      <name val="Calibri"/>
    </font>
    <font>
      <sz val="12"/>
      <color rgb="FFFF0000"/>
      <name val="Calibri"/>
    </font>
    <font>
      <b/>
      <sz val="16"/>
      <color theme="1"/>
      <name val="Calibri"/>
    </font>
    <font>
      <b/>
      <sz val="12"/>
      <color rgb="FF000000"/>
      <name val="Arial"/>
    </font>
    <font>
      <b/>
      <sz val="16"/>
      <color rgb="FF000000"/>
      <name val="Calibri"/>
    </font>
    <font>
      <b/>
      <sz val="10"/>
      <color rgb="FF000000"/>
      <name val="Arial"/>
    </font>
    <font>
      <sz val="16"/>
      <color rgb="FF000000"/>
      <name val="Calibri"/>
    </font>
    <font>
      <sz val="10"/>
      <color rgb="FF000000"/>
      <name val="Arial"/>
    </font>
    <font>
      <u/>
      <sz val="11"/>
      <color rgb="FF0000FF"/>
      <name val="Calibri"/>
    </font>
    <font>
      <u/>
      <sz val="11"/>
      <color theme="1"/>
      <name val="Calibri"/>
    </font>
    <font>
      <sz val="10"/>
      <color rgb="FF1061C3"/>
      <name val="Arial"/>
    </font>
    <font>
      <sz val="11"/>
      <color theme="1"/>
      <name val="Arial"/>
      <scheme val="minor"/>
    </font>
    <font>
      <sz val="11"/>
      <color rgb="FF000000"/>
      <name val="Calibri"/>
    </font>
    <font>
      <b/>
      <sz val="10"/>
      <color theme="1"/>
      <name val="Arial"/>
    </font>
    <font>
      <sz val="10"/>
      <color theme="1"/>
      <name val="Arial"/>
    </font>
    <font>
      <b/>
      <sz val="12"/>
      <color rgb="FFFF0000"/>
      <name val="Calibri"/>
    </font>
    <font>
      <b/>
      <sz val="12"/>
      <color rgb="FFFFC000"/>
      <name val="Calibri"/>
    </font>
    <font>
      <sz val="12"/>
      <color rgb="FF00FF00"/>
      <name val="Calibri"/>
    </font>
    <font>
      <b/>
      <sz val="12"/>
      <color rgb="FF00FF00"/>
      <name val="Calibri"/>
    </font>
  </fonts>
  <fills count="12">
    <fill>
      <patternFill patternType="none"/>
    </fill>
    <fill>
      <patternFill patternType="gray125"/>
    </fill>
    <fill>
      <patternFill patternType="solid">
        <fgColor rgb="FFFFFF00"/>
        <bgColor rgb="FFFFFF00"/>
      </patternFill>
    </fill>
    <fill>
      <patternFill patternType="solid">
        <fgColor rgb="FFBFBFBF"/>
        <bgColor rgb="FFBFBFBF"/>
      </patternFill>
    </fill>
    <fill>
      <patternFill patternType="solid">
        <fgColor rgb="FFC00000"/>
        <bgColor rgb="FFC00000"/>
      </patternFill>
    </fill>
    <fill>
      <patternFill patternType="solid">
        <fgColor rgb="FF00FF00"/>
        <bgColor rgb="FF00FF00"/>
      </patternFill>
    </fill>
    <fill>
      <patternFill patternType="solid">
        <fgColor rgb="FF00B050"/>
        <bgColor rgb="FF00B050"/>
      </patternFill>
    </fill>
    <fill>
      <patternFill patternType="solid">
        <fgColor rgb="FF00B0F0"/>
        <bgColor rgb="FF00B0F0"/>
      </patternFill>
    </fill>
    <fill>
      <patternFill patternType="solid">
        <fgColor rgb="FFFF0000"/>
        <bgColor rgb="FFFF0000"/>
      </patternFill>
    </fill>
    <fill>
      <patternFill patternType="solid">
        <fgColor rgb="FFD8D8D8"/>
        <bgColor rgb="FFD8D8D8"/>
      </patternFill>
    </fill>
    <fill>
      <patternFill patternType="solid">
        <fgColor rgb="FFF87E7D"/>
        <bgColor rgb="FFF87E7D"/>
      </patternFill>
    </fill>
    <fill>
      <patternFill patternType="solid">
        <fgColor rgb="FFD0D0D0"/>
        <bgColor rgb="FFD0D0D0"/>
      </patternFill>
    </fill>
  </fills>
  <borders count="131">
    <border>
      <left/>
      <right/>
      <top/>
      <bottom/>
      <diagonal/>
    </border>
    <border>
      <left style="medium">
        <color rgb="FF000000"/>
      </left>
      <right/>
      <top style="thick">
        <color rgb="FF000000"/>
      </top>
      <bottom style="medium">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thick">
        <color rgb="FF000000"/>
      </right>
      <top style="thin">
        <color rgb="FF000000"/>
      </top>
      <bottom style="medium">
        <color rgb="FF000000"/>
      </bottom>
      <diagonal/>
    </border>
    <border>
      <left style="thick">
        <color rgb="FF000000"/>
      </left>
      <right/>
      <top style="medium">
        <color rgb="FF000000"/>
      </top>
      <bottom/>
      <diagonal/>
    </border>
    <border>
      <left style="thin">
        <color rgb="FF000000"/>
      </left>
      <right/>
      <top/>
      <bottom/>
      <diagonal/>
    </border>
    <border>
      <left/>
      <right style="thin">
        <color rgb="FF000000"/>
      </right>
      <top/>
      <bottom/>
      <diagonal/>
    </border>
    <border>
      <left/>
      <right style="thick">
        <color rgb="FF000000"/>
      </right>
      <top/>
      <bottom/>
      <diagonal/>
    </border>
    <border>
      <left style="thick">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ck">
        <color rgb="FF000000"/>
      </right>
      <top style="thin">
        <color rgb="FF000000"/>
      </top>
      <bottom/>
      <diagonal/>
    </border>
    <border>
      <left style="thick">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ck">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medium">
        <color rgb="FF000000"/>
      </right>
      <top style="medium">
        <color rgb="FF000000"/>
      </top>
      <bottom style="thin">
        <color rgb="FF000000"/>
      </bottom>
      <diagonal/>
    </border>
    <border>
      <left/>
      <right style="thick">
        <color rgb="FF000000"/>
      </right>
      <top style="medium">
        <color rgb="FF000000"/>
      </top>
      <bottom/>
      <diagonal/>
    </border>
    <border>
      <left style="thick">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top/>
      <bottom/>
      <diagonal/>
    </border>
    <border>
      <left style="thick">
        <color rgb="FF000000"/>
      </left>
      <right/>
      <top/>
      <bottom/>
      <diagonal/>
    </border>
    <border>
      <left/>
      <right style="medium">
        <color rgb="FF000000"/>
      </right>
      <top/>
      <bottom/>
      <diagonal/>
    </border>
    <border>
      <left style="thick">
        <color rgb="FF000000"/>
      </left>
      <right/>
      <top style="medium">
        <color rgb="FF000000"/>
      </top>
      <bottom style="thick">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style="thin">
        <color rgb="FF000000"/>
      </right>
      <top style="medium">
        <color rgb="FF000000"/>
      </top>
      <bottom style="thick">
        <color rgb="FF000000"/>
      </bottom>
      <diagonal/>
    </border>
    <border>
      <left style="thin">
        <color rgb="FF000000"/>
      </left>
      <right/>
      <top style="medium">
        <color rgb="FF000000"/>
      </top>
      <bottom style="thick">
        <color rgb="FF000000"/>
      </bottom>
      <diagonal/>
    </border>
    <border>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style="medium">
        <color rgb="FF000000"/>
      </bottom>
      <diagonal/>
    </border>
    <border>
      <left/>
      <right style="thick">
        <color rgb="FF000000"/>
      </right>
      <top/>
      <bottom style="medium">
        <color rgb="FF000000"/>
      </bottom>
      <diagonal/>
    </border>
    <border>
      <left/>
      <right/>
      <top style="medium">
        <color rgb="FF000000"/>
      </top>
      <bottom style="medium">
        <color rgb="FF000000"/>
      </bottom>
      <diagonal/>
    </border>
    <border>
      <left style="medium">
        <color rgb="FF000000"/>
      </left>
      <right style="thick">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style="thick">
        <color rgb="FF000000"/>
      </right>
      <top style="medium">
        <color rgb="FF000000"/>
      </top>
      <bottom style="thin">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medium">
        <color rgb="FF000000"/>
      </right>
      <top style="thick">
        <color rgb="FF000000"/>
      </top>
      <bottom style="thin">
        <color rgb="FF000000"/>
      </bottom>
      <diagonal/>
    </border>
    <border>
      <left style="medium">
        <color rgb="FF000000"/>
      </left>
      <right/>
      <top style="thick">
        <color rgb="FF000000"/>
      </top>
      <bottom style="thin">
        <color rgb="FF000000"/>
      </bottom>
      <diagonal/>
    </border>
    <border>
      <left style="thin">
        <color rgb="FF000000"/>
      </left>
      <right style="medium">
        <color rgb="FF000000"/>
      </right>
      <top/>
      <bottom/>
      <diagonal/>
    </border>
    <border>
      <left/>
      <right style="medium">
        <color rgb="FF000000"/>
      </right>
      <top/>
      <bottom style="medium">
        <color rgb="FF000000"/>
      </bottom>
      <diagonal/>
    </border>
    <border>
      <left style="thick">
        <color rgb="FF000000"/>
      </left>
      <right/>
      <top/>
      <bottom style="thick">
        <color rgb="FF000000"/>
      </bottom>
      <diagonal/>
    </border>
    <border>
      <left/>
      <right style="thin">
        <color rgb="FF000000"/>
      </right>
      <top/>
      <bottom style="thick">
        <color rgb="FF000000"/>
      </bottom>
      <diagonal/>
    </border>
    <border>
      <left style="thin">
        <color rgb="FF000000"/>
      </left>
      <right/>
      <top/>
      <bottom style="thick">
        <color rgb="FF000000"/>
      </bottom>
      <diagonal/>
    </border>
    <border>
      <left style="thick">
        <color rgb="FF000000"/>
      </left>
      <right/>
      <top style="thick">
        <color rgb="FF000000"/>
      </top>
      <bottom style="medium">
        <color rgb="FF000000"/>
      </bottom>
      <diagonal/>
    </border>
    <border>
      <left/>
      <right style="medium">
        <color rgb="FF000000"/>
      </right>
      <top style="thick">
        <color rgb="FF000000"/>
      </top>
      <bottom/>
      <diagonal/>
    </border>
    <border>
      <left style="medium">
        <color rgb="FF000000"/>
      </left>
      <right/>
      <top style="thick">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medium">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style="thick">
        <color rgb="FF000000"/>
      </right>
      <top style="thin">
        <color rgb="FF000000"/>
      </top>
      <bottom style="thick">
        <color rgb="FF000000"/>
      </bottom>
      <diagonal/>
    </border>
    <border>
      <left/>
      <right style="medium">
        <color rgb="FF000000"/>
      </right>
      <top style="thin">
        <color rgb="FF000000"/>
      </top>
      <bottom style="thick">
        <color rgb="FF000000"/>
      </bottom>
      <diagonal/>
    </border>
    <border>
      <left style="medium">
        <color rgb="FF000000"/>
      </left>
      <right/>
      <top style="thin">
        <color rgb="FF000000"/>
      </top>
      <bottom style="thick">
        <color rgb="FF000000"/>
      </bottom>
      <diagonal/>
    </border>
    <border>
      <left/>
      <right style="thick">
        <color rgb="FF000000"/>
      </right>
      <top style="medium">
        <color rgb="FF000000"/>
      </top>
      <bottom style="thick">
        <color rgb="FF000000"/>
      </bottom>
      <diagonal/>
    </border>
    <border>
      <left/>
      <right/>
      <top/>
      <bottom/>
      <diagonal/>
    </border>
    <border>
      <left/>
      <right/>
      <top/>
      <bottom/>
      <diagonal/>
    </border>
    <border>
      <left/>
      <right style="thick">
        <color rgb="FF000000"/>
      </right>
      <top style="thick">
        <color rgb="FF000000"/>
      </top>
      <bottom style="thin">
        <color rgb="FF000000"/>
      </bottom>
      <diagonal/>
    </border>
    <border>
      <left style="medium">
        <color rgb="FF000000"/>
      </left>
      <right style="thick">
        <color rgb="FF000000"/>
      </right>
      <top style="medium">
        <color rgb="FF000000"/>
      </top>
      <bottom style="thin">
        <color rgb="FF000000"/>
      </bottom>
      <diagonal/>
    </border>
    <border>
      <left/>
      <right style="medium">
        <color rgb="FF000000"/>
      </right>
      <top style="thin">
        <color rgb="FF000000"/>
      </top>
      <bottom/>
      <diagonal/>
    </border>
    <border>
      <left style="medium">
        <color rgb="FF000000"/>
      </left>
      <right style="thick">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ck">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s>
  <cellStyleXfs count="1">
    <xf numFmtId="0" fontId="0" fillId="0" borderId="0"/>
  </cellStyleXfs>
  <cellXfs count="516">
    <xf numFmtId="0" fontId="0" fillId="0" borderId="0" xfId="0"/>
    <xf numFmtId="0" fontId="1" fillId="0" borderId="0" xfId="0" applyFont="1"/>
    <xf numFmtId="166" fontId="6" fillId="0" borderId="35" xfId="0" applyNumberFormat="1" applyFont="1" applyBorder="1" applyAlignment="1">
      <alignment wrapText="1"/>
    </xf>
    <xf numFmtId="166" fontId="6" fillId="0" borderId="38" xfId="0" applyNumberFormat="1" applyFont="1" applyBorder="1" applyAlignment="1">
      <alignment wrapText="1"/>
    </xf>
    <xf numFmtId="167" fontId="11" fillId="0" borderId="42" xfId="0" applyNumberFormat="1" applyFont="1" applyBorder="1" applyAlignment="1">
      <alignment horizontal="center" vertical="center"/>
    </xf>
    <xf numFmtId="0" fontId="1" fillId="0" borderId="0" xfId="0" applyFont="1" applyAlignment="1">
      <alignment horizontal="right"/>
    </xf>
    <xf numFmtId="167" fontId="11" fillId="0" borderId="35" xfId="0" applyNumberFormat="1" applyFont="1" applyBorder="1" applyAlignment="1">
      <alignment horizontal="center" vertical="center"/>
    </xf>
    <xf numFmtId="167" fontId="11" fillId="0" borderId="23" xfId="0" applyNumberFormat="1" applyFont="1" applyBorder="1" applyAlignment="1">
      <alignment horizontal="center" vertical="center"/>
    </xf>
    <xf numFmtId="167" fontId="11" fillId="0" borderId="0" xfId="0" applyNumberFormat="1" applyFont="1" applyAlignment="1">
      <alignment horizontal="center" vertical="center"/>
    </xf>
    <xf numFmtId="167" fontId="6" fillId="0" borderId="0" xfId="0" applyNumberFormat="1" applyFont="1" applyAlignment="1">
      <alignment horizontal="center" vertical="center"/>
    </xf>
    <xf numFmtId="0" fontId="1" fillId="0" borderId="0" xfId="0" applyFont="1" applyAlignment="1">
      <alignment horizontal="center" vertical="center"/>
    </xf>
    <xf numFmtId="14" fontId="11" fillId="0" borderId="0" xfId="0" applyNumberFormat="1" applyFont="1"/>
    <xf numFmtId="166" fontId="11" fillId="0" borderId="0" xfId="0" applyNumberFormat="1" applyFont="1"/>
    <xf numFmtId="0" fontId="1" fillId="0" borderId="29" xfId="0" applyFont="1" applyBorder="1"/>
    <xf numFmtId="0" fontId="1" fillId="0" borderId="63" xfId="0" applyFont="1" applyBorder="1"/>
    <xf numFmtId="0" fontId="1" fillId="0" borderId="23" xfId="0" applyFont="1" applyBorder="1"/>
    <xf numFmtId="0" fontId="1" fillId="0" borderId="67" xfId="0" applyFont="1" applyBorder="1"/>
    <xf numFmtId="0" fontId="1" fillId="0" borderId="34" xfId="0" applyFont="1" applyBorder="1" applyAlignment="1">
      <alignment vertical="center" wrapText="1"/>
    </xf>
    <xf numFmtId="0" fontId="1" fillId="0" borderId="35" xfId="0" applyFont="1" applyBorder="1" applyAlignment="1">
      <alignment vertical="center" wrapText="1"/>
    </xf>
    <xf numFmtId="0" fontId="1" fillId="0" borderId="41" xfId="0" applyFont="1" applyBorder="1"/>
    <xf numFmtId="0" fontId="1" fillId="2" borderId="68" xfId="0" applyFont="1" applyFill="1" applyBorder="1" applyAlignment="1">
      <alignment horizontal="center" vertical="center"/>
    </xf>
    <xf numFmtId="1" fontId="1" fillId="0" borderId="0" xfId="0" applyNumberFormat="1" applyFont="1" applyAlignment="1">
      <alignment horizontal="center" vertical="center"/>
    </xf>
    <xf numFmtId="167" fontId="1" fillId="0" borderId="0" xfId="0" applyNumberFormat="1" applyFont="1" applyAlignment="1">
      <alignment horizontal="center" vertical="center"/>
    </xf>
    <xf numFmtId="14" fontId="11" fillId="0" borderId="0" xfId="0" applyNumberFormat="1" applyFont="1" applyAlignment="1">
      <alignment horizontal="center" vertical="center"/>
    </xf>
    <xf numFmtId="1" fontId="1" fillId="0" borderId="0" xfId="0" applyNumberFormat="1" applyFont="1"/>
    <xf numFmtId="14" fontId="11" fillId="4" borderId="68" xfId="0" applyNumberFormat="1" applyFont="1" applyFill="1" applyBorder="1" applyAlignment="1">
      <alignment horizontal="center" vertical="center"/>
    </xf>
    <xf numFmtId="44" fontId="1" fillId="0" borderId="0" xfId="0" applyNumberFormat="1" applyFont="1" applyAlignment="1">
      <alignment horizontal="center" vertical="center"/>
    </xf>
    <xf numFmtId="0" fontId="1" fillId="0" borderId="71" xfId="0" applyFont="1" applyBorder="1" applyAlignment="1">
      <alignment vertical="center" wrapText="1"/>
    </xf>
    <xf numFmtId="0" fontId="1" fillId="0" borderId="72" xfId="0" applyFont="1" applyBorder="1" applyAlignment="1">
      <alignment vertical="center" wrapText="1"/>
    </xf>
    <xf numFmtId="0" fontId="1" fillId="0" borderId="74" xfId="0" applyFont="1" applyBorder="1"/>
    <xf numFmtId="0" fontId="1" fillId="2" borderId="77" xfId="0" applyFont="1" applyFill="1" applyBorder="1" applyAlignment="1">
      <alignment horizontal="center" vertical="center"/>
    </xf>
    <xf numFmtId="14" fontId="11" fillId="4" borderId="77" xfId="0" applyNumberFormat="1" applyFont="1" applyFill="1" applyBorder="1" applyAlignment="1">
      <alignment horizontal="center" vertical="center"/>
    </xf>
    <xf numFmtId="166" fontId="11" fillId="0" borderId="78" xfId="0" applyNumberFormat="1" applyFont="1" applyBorder="1"/>
    <xf numFmtId="0" fontId="1" fillId="0" borderId="78" xfId="0" applyFont="1" applyBorder="1" applyAlignment="1">
      <alignment horizontal="center" vertical="center"/>
    </xf>
    <xf numFmtId="0" fontId="1" fillId="0" borderId="78" xfId="0" applyFont="1" applyBorder="1"/>
    <xf numFmtId="0" fontId="1" fillId="0" borderId="79" xfId="0" applyFont="1" applyBorder="1"/>
    <xf numFmtId="0" fontId="1" fillId="0" borderId="38" xfId="0" applyFont="1" applyBorder="1"/>
    <xf numFmtId="44" fontId="1" fillId="4" borderId="68" xfId="0" applyNumberFormat="1" applyFont="1" applyFill="1" applyBorder="1" applyAlignment="1">
      <alignment horizontal="center" vertical="center"/>
    </xf>
    <xf numFmtId="0" fontId="1" fillId="4" borderId="68" xfId="0" applyFont="1" applyFill="1" applyBorder="1"/>
    <xf numFmtId="0" fontId="6" fillId="0" borderId="34" xfId="0" applyFont="1" applyBorder="1" applyAlignment="1">
      <alignment vertical="center" wrapText="1"/>
    </xf>
    <xf numFmtId="0" fontId="1" fillId="7" borderId="68" xfId="0" applyFont="1" applyFill="1" applyBorder="1"/>
    <xf numFmtId="0" fontId="1" fillId="0" borderId="34" xfId="0" applyFont="1" applyBorder="1"/>
    <xf numFmtId="0" fontId="1" fillId="0" borderId="35" xfId="0" applyFont="1" applyBorder="1"/>
    <xf numFmtId="0" fontId="1" fillId="0" borderId="58" xfId="0" applyFont="1" applyBorder="1"/>
    <xf numFmtId="0" fontId="1" fillId="2" borderId="68" xfId="0" applyFont="1" applyFill="1" applyBorder="1"/>
    <xf numFmtId="0" fontId="1" fillId="0" borderId="25" xfId="0" applyFont="1" applyBorder="1"/>
    <xf numFmtId="0" fontId="1" fillId="0" borderId="34" xfId="0" applyFont="1" applyBorder="1" applyAlignment="1">
      <alignment vertical="center"/>
    </xf>
    <xf numFmtId="0" fontId="1" fillId="0" borderId="35" xfId="0" applyFont="1" applyBorder="1" applyAlignment="1">
      <alignment vertical="center"/>
    </xf>
    <xf numFmtId="0" fontId="1" fillId="0" borderId="38" xfId="0" applyFont="1" applyBorder="1" applyAlignment="1">
      <alignment vertical="center"/>
    </xf>
    <xf numFmtId="0" fontId="1" fillId="0" borderId="29" xfId="0" applyFont="1" applyBorder="1" applyAlignment="1">
      <alignment horizontal="left" vertical="center" wrapText="1"/>
    </xf>
    <xf numFmtId="0" fontId="1" fillId="0" borderId="86" xfId="0" applyFont="1" applyBorder="1"/>
    <xf numFmtId="0" fontId="1" fillId="0" borderId="29" xfId="0" applyFont="1" applyBorder="1" applyAlignment="1">
      <alignment horizontal="left" vertical="center"/>
    </xf>
    <xf numFmtId="0" fontId="1" fillId="0" borderId="88" xfId="0" applyFont="1" applyBorder="1" applyAlignment="1">
      <alignment vertical="center"/>
    </xf>
    <xf numFmtId="0" fontId="1" fillId="0" borderId="91" xfId="0" applyFont="1" applyBorder="1"/>
    <xf numFmtId="0" fontId="1" fillId="0" borderId="92" xfId="0" applyFont="1" applyBorder="1"/>
    <xf numFmtId="0" fontId="1" fillId="0" borderId="90" xfId="0" applyFont="1" applyBorder="1"/>
    <xf numFmtId="0" fontId="1" fillId="0" borderId="81" xfId="0" applyFont="1" applyBorder="1"/>
    <xf numFmtId="0" fontId="1" fillId="0" borderId="82" xfId="0" applyFont="1" applyBorder="1"/>
    <xf numFmtId="0" fontId="1" fillId="0" borderId="16" xfId="0" applyFont="1" applyBorder="1" applyAlignment="1">
      <alignment horizontal="center" vertical="center"/>
    </xf>
    <xf numFmtId="0" fontId="1" fillId="0" borderId="13" xfId="0" applyFont="1" applyBorder="1" applyAlignment="1">
      <alignment horizontal="center" vertical="center"/>
    </xf>
    <xf numFmtId="0" fontId="1" fillId="0" borderId="6" xfId="0" applyFont="1" applyBorder="1" applyAlignment="1">
      <alignment vertical="center"/>
    </xf>
    <xf numFmtId="0" fontId="1" fillId="0" borderId="13" xfId="0" applyFont="1" applyBorder="1"/>
    <xf numFmtId="0" fontId="1" fillId="0" borderId="0" xfId="0" applyFont="1" applyAlignment="1">
      <alignment vertical="center"/>
    </xf>
    <xf numFmtId="0" fontId="1" fillId="0" borderId="13" xfId="0" applyFont="1" applyBorder="1" applyAlignment="1">
      <alignment vertical="center"/>
    </xf>
    <xf numFmtId="0" fontId="1" fillId="0" borderId="55" xfId="0" applyFont="1" applyBorder="1" applyAlignment="1">
      <alignment vertical="center"/>
    </xf>
    <xf numFmtId="0" fontId="1" fillId="0" borderId="50" xfId="0" applyFont="1" applyBorder="1" applyAlignment="1">
      <alignment vertical="center"/>
    </xf>
    <xf numFmtId="0" fontId="1" fillId="0" borderId="16" xfId="0" applyFont="1" applyBorder="1" applyAlignment="1">
      <alignment vertical="center"/>
    </xf>
    <xf numFmtId="0" fontId="1" fillId="0" borderId="93" xfId="0" applyFont="1" applyBorder="1" applyAlignment="1">
      <alignment vertical="center"/>
    </xf>
    <xf numFmtId="0" fontId="1" fillId="0" borderId="0" xfId="0" applyFont="1" applyAlignment="1">
      <alignment horizontal="center"/>
    </xf>
    <xf numFmtId="0" fontId="1" fillId="8" borderId="68" xfId="0" applyFont="1" applyFill="1" applyBorder="1"/>
    <xf numFmtId="0" fontId="5" fillId="0" borderId="0" xfId="0" applyFont="1" applyAlignment="1">
      <alignment horizontal="center" vertical="center"/>
    </xf>
    <xf numFmtId="0" fontId="8" fillId="0" borderId="69" xfId="0" applyFont="1" applyBorder="1"/>
    <xf numFmtId="0" fontId="8" fillId="0" borderId="0" xfId="0" applyFont="1"/>
    <xf numFmtId="0" fontId="8" fillId="0" borderId="29" xfId="0" applyFont="1" applyBorder="1"/>
    <xf numFmtId="0" fontId="6" fillId="0" borderId="0" xfId="0" applyFont="1" applyAlignment="1">
      <alignment horizontal="center" vertical="center"/>
    </xf>
    <xf numFmtId="0" fontId="6" fillId="0" borderId="0" xfId="0" applyFont="1" applyAlignment="1">
      <alignment horizontal="center"/>
    </xf>
    <xf numFmtId="0" fontId="8" fillId="0" borderId="6" xfId="0" applyFont="1" applyBorder="1"/>
    <xf numFmtId="0" fontId="8" fillId="0" borderId="14" xfId="0" applyFont="1" applyBorder="1"/>
    <xf numFmtId="0" fontId="6" fillId="0" borderId="50" xfId="0" applyFont="1" applyBorder="1"/>
    <xf numFmtId="0" fontId="6" fillId="0" borderId="58" xfId="0" applyFont="1" applyBorder="1"/>
    <xf numFmtId="0" fontId="1" fillId="0" borderId="50" xfId="0" applyFont="1" applyBorder="1"/>
    <xf numFmtId="0" fontId="1" fillId="0" borderId="20" xfId="0" applyFont="1" applyBorder="1"/>
    <xf numFmtId="0" fontId="1" fillId="0" borderId="33" xfId="0" applyFont="1" applyBorder="1"/>
    <xf numFmtId="0" fontId="6" fillId="8" borderId="68" xfId="0" applyFont="1" applyFill="1" applyBorder="1"/>
    <xf numFmtId="0" fontId="13" fillId="8" borderId="68" xfId="0" applyFont="1" applyFill="1" applyBorder="1"/>
    <xf numFmtId="0" fontId="1" fillId="8" borderId="68" xfId="0" applyFont="1" applyFill="1" applyBorder="1" applyAlignment="1">
      <alignment vertical="center"/>
    </xf>
    <xf numFmtId="0" fontId="14" fillId="8" borderId="68" xfId="0" applyFont="1" applyFill="1" applyBorder="1" applyAlignment="1">
      <alignment vertical="center"/>
    </xf>
    <xf numFmtId="0" fontId="6" fillId="8" borderId="68" xfId="0" applyFont="1" applyFill="1" applyBorder="1" applyAlignment="1">
      <alignment vertical="center"/>
    </xf>
    <xf numFmtId="0" fontId="1" fillId="8" borderId="68" xfId="0" applyFont="1" applyFill="1" applyBorder="1" applyAlignment="1">
      <alignment vertical="center" wrapText="1"/>
    </xf>
    <xf numFmtId="0" fontId="8" fillId="0" borderId="0" xfId="0" applyFont="1" applyAlignment="1">
      <alignment vertical="center"/>
    </xf>
    <xf numFmtId="166" fontId="12" fillId="0" borderId="20" xfId="0" applyNumberFormat="1" applyFont="1" applyBorder="1"/>
    <xf numFmtId="1" fontId="12" fillId="0" borderId="25" xfId="0" applyNumberFormat="1" applyFont="1" applyBorder="1" applyAlignment="1">
      <alignment horizontal="center"/>
    </xf>
    <xf numFmtId="166" fontId="6" fillId="0" borderId="119" xfId="0" applyNumberFormat="1" applyFont="1" applyBorder="1" applyAlignment="1">
      <alignment horizontal="center" vertical="center"/>
    </xf>
    <xf numFmtId="166" fontId="6" fillId="0" borderId="0" xfId="0" applyNumberFormat="1" applyFont="1" applyAlignment="1">
      <alignment vertical="center"/>
    </xf>
    <xf numFmtId="0" fontId="6" fillId="0" borderId="0" xfId="0" applyFont="1" applyAlignment="1">
      <alignment vertical="center"/>
    </xf>
    <xf numFmtId="166" fontId="6" fillId="0" borderId="86" xfId="0" applyNumberFormat="1" applyFont="1" applyBorder="1" applyAlignment="1">
      <alignment horizontal="center" vertical="center"/>
    </xf>
    <xf numFmtId="0" fontId="1" fillId="0" borderId="0" xfId="0" applyFont="1" applyAlignment="1">
      <alignment horizontal="left" vertical="center" wrapText="1"/>
    </xf>
    <xf numFmtId="0" fontId="1" fillId="0" borderId="0" xfId="0" applyFont="1" applyAlignment="1">
      <alignment vertical="center" wrapText="1"/>
    </xf>
    <xf numFmtId="166" fontId="6" fillId="0" borderId="121" xfId="0" applyNumberFormat="1" applyFont="1" applyBorder="1" applyAlignment="1">
      <alignment horizontal="center" vertical="center"/>
    </xf>
    <xf numFmtId="166" fontId="6" fillId="0" borderId="122" xfId="0" applyNumberFormat="1" applyFont="1" applyBorder="1" applyAlignment="1">
      <alignment horizontal="center" vertical="center"/>
    </xf>
    <xf numFmtId="0" fontId="1" fillId="0" borderId="123" xfId="0" applyFont="1" applyBorder="1" applyAlignment="1">
      <alignment horizontal="center" vertical="center"/>
    </xf>
    <xf numFmtId="0" fontId="1" fillId="0" borderId="122" xfId="0" applyFont="1" applyBorder="1" applyAlignment="1">
      <alignment horizontal="center" vertical="center" wrapText="1"/>
    </xf>
    <xf numFmtId="0" fontId="1" fillId="0" borderId="122" xfId="0" applyFont="1" applyBorder="1" applyAlignment="1">
      <alignment horizontal="center" vertical="center"/>
    </xf>
    <xf numFmtId="166" fontId="6" fillId="0" borderId="122" xfId="0" applyNumberFormat="1" applyFont="1" applyBorder="1" applyAlignment="1">
      <alignment vertical="center"/>
    </xf>
    <xf numFmtId="166" fontId="6" fillId="0" borderId="0" xfId="0" applyNumberFormat="1" applyFont="1" applyAlignment="1">
      <alignment horizontal="center" vertical="center"/>
    </xf>
    <xf numFmtId="166" fontId="6" fillId="0" borderId="124" xfId="0" applyNumberFormat="1" applyFont="1" applyBorder="1" applyAlignment="1">
      <alignment horizontal="center" vertical="center"/>
    </xf>
    <xf numFmtId="0" fontId="6" fillId="0" borderId="90" xfId="0" applyFont="1" applyBorder="1"/>
    <xf numFmtId="0" fontId="8" fillId="0" borderId="118" xfId="0" applyFont="1" applyBorder="1" applyAlignment="1">
      <alignment horizontal="center"/>
    </xf>
    <xf numFmtId="0" fontId="2" fillId="0" borderId="57" xfId="0" applyFont="1" applyBorder="1"/>
    <xf numFmtId="0" fontId="8" fillId="0" borderId="58" xfId="0" applyFont="1" applyBorder="1" applyAlignment="1">
      <alignment horizontal="center"/>
    </xf>
    <xf numFmtId="1" fontId="2" fillId="0" borderId="57" xfId="0" applyNumberFormat="1" applyFont="1" applyBorder="1"/>
    <xf numFmtId="0" fontId="2" fillId="0" borderId="50" xfId="0" applyFont="1" applyBorder="1"/>
    <xf numFmtId="0" fontId="2" fillId="0" borderId="20" xfId="0" applyFont="1" applyBorder="1"/>
    <xf numFmtId="0" fontId="6" fillId="0" borderId="86" xfId="0" applyFont="1" applyBorder="1" applyAlignment="1">
      <alignment horizontal="center" vertical="center"/>
    </xf>
    <xf numFmtId="0" fontId="6" fillId="0" borderId="30" xfId="0" applyFont="1" applyBorder="1"/>
    <xf numFmtId="0" fontId="6" fillId="0" borderId="20" xfId="0" applyFont="1" applyBorder="1"/>
    <xf numFmtId="0" fontId="2" fillId="0" borderId="32" xfId="0" applyFont="1" applyBorder="1"/>
    <xf numFmtId="166" fontId="2" fillId="0" borderId="20" xfId="0" applyNumberFormat="1" applyFont="1" applyBorder="1"/>
    <xf numFmtId="0" fontId="6" fillId="0" borderId="12" xfId="0" applyFont="1" applyBorder="1"/>
    <xf numFmtId="0" fontId="6" fillId="0" borderId="14" xfId="0" applyFont="1" applyBorder="1"/>
    <xf numFmtId="0" fontId="6" fillId="0" borderId="49" xfId="0" applyFont="1" applyBorder="1"/>
    <xf numFmtId="0" fontId="6" fillId="0" borderId="125" xfId="0" applyFont="1" applyBorder="1" applyAlignment="1">
      <alignment horizontal="left" vertical="center" wrapText="1"/>
    </xf>
    <xf numFmtId="0" fontId="6" fillId="0" borderId="126" xfId="0" applyFont="1" applyBorder="1" applyAlignment="1">
      <alignment horizontal="left" vertical="center" wrapText="1"/>
    </xf>
    <xf numFmtId="0" fontId="6" fillId="0" borderId="57" xfId="0" applyFont="1" applyBorder="1" applyAlignment="1">
      <alignment horizontal="left" vertical="center" wrapText="1"/>
    </xf>
    <xf numFmtId="0" fontId="6" fillId="0" borderId="50" xfId="0" applyFont="1" applyBorder="1" applyAlignment="1">
      <alignment horizontal="left" vertical="center" wrapText="1"/>
    </xf>
    <xf numFmtId="0" fontId="6" fillId="0" borderId="51" xfId="0" applyFont="1" applyBorder="1" applyAlignment="1">
      <alignment horizontal="left" vertical="center" wrapText="1"/>
    </xf>
    <xf numFmtId="0" fontId="6" fillId="0" borderId="127" xfId="0" applyFont="1" applyBorder="1" applyAlignment="1">
      <alignment horizontal="left" vertical="center" wrapText="1"/>
    </xf>
    <xf numFmtId="0" fontId="6" fillId="0" borderId="58" xfId="0" applyFont="1" applyBorder="1" applyAlignment="1">
      <alignment horizontal="left" vertical="center" wrapText="1"/>
    </xf>
    <xf numFmtId="0" fontId="6" fillId="0" borderId="128" xfId="0" applyFont="1" applyBorder="1" applyAlignment="1">
      <alignment horizontal="left" vertical="center" wrapText="1"/>
    </xf>
    <xf numFmtId="0" fontId="6" fillId="0" borderId="129" xfId="0" applyFont="1" applyBorder="1" applyAlignment="1">
      <alignment horizontal="left" vertical="center" wrapText="1"/>
    </xf>
    <xf numFmtId="0" fontId="6" fillId="0" borderId="23" xfId="0" applyFont="1" applyBorder="1" applyAlignment="1">
      <alignment horizontal="left" vertical="center" wrapText="1"/>
    </xf>
    <xf numFmtId="0" fontId="15" fillId="6" borderId="68" xfId="0" applyFont="1" applyFill="1" applyBorder="1" applyAlignment="1">
      <alignment wrapText="1"/>
    </xf>
    <xf numFmtId="0" fontId="15" fillId="0" borderId="0" xfId="0" applyFont="1" applyAlignment="1">
      <alignment wrapText="1"/>
    </xf>
    <xf numFmtId="0" fontId="6" fillId="0" borderId="0" xfId="0" applyFont="1" applyAlignment="1">
      <alignment wrapText="1"/>
    </xf>
    <xf numFmtId="0" fontId="17" fillId="10" borderId="68" xfId="0" applyFont="1" applyFill="1" applyBorder="1" applyAlignment="1">
      <alignment horizontal="right" vertical="top"/>
    </xf>
    <xf numFmtId="0" fontId="17" fillId="10" borderId="68" xfId="0" applyFont="1" applyFill="1" applyBorder="1" applyAlignment="1">
      <alignment horizontal="right" vertical="top" wrapText="1"/>
    </xf>
    <xf numFmtId="0" fontId="17" fillId="10" borderId="68" xfId="0" applyFont="1" applyFill="1" applyBorder="1" applyAlignment="1">
      <alignment horizontal="left" vertical="top"/>
    </xf>
    <xf numFmtId="0" fontId="17" fillId="10" borderId="68" xfId="0" applyFont="1" applyFill="1" applyBorder="1" applyAlignment="1">
      <alignment vertical="top"/>
    </xf>
    <xf numFmtId="0" fontId="18" fillId="9" borderId="68" xfId="0" applyFont="1" applyFill="1" applyBorder="1" applyAlignment="1">
      <alignment horizontal="center" vertical="center" wrapText="1"/>
    </xf>
    <xf numFmtId="0" fontId="17" fillId="0" borderId="0" xfId="0" applyFont="1" applyAlignment="1">
      <alignment horizontal="right" vertical="top"/>
    </xf>
    <xf numFmtId="0" fontId="17" fillId="0" borderId="0" xfId="0" applyFont="1" applyAlignment="1">
      <alignment horizontal="right" vertical="top" wrapText="1"/>
    </xf>
    <xf numFmtId="0" fontId="17" fillId="0" borderId="0" xfId="0" applyFont="1" applyAlignment="1">
      <alignment horizontal="left" vertical="top"/>
    </xf>
    <xf numFmtId="0" fontId="17" fillId="0" borderId="0" xfId="0" applyFont="1" applyAlignment="1">
      <alignment vertical="top"/>
    </xf>
    <xf numFmtId="0" fontId="19" fillId="4" borderId="68" xfId="0" applyFont="1" applyFill="1" applyBorder="1" applyAlignment="1">
      <alignment horizontal="right" vertical="top"/>
    </xf>
    <xf numFmtId="169" fontId="19" fillId="4" borderId="68" xfId="0" applyNumberFormat="1" applyFont="1" applyFill="1" applyBorder="1" applyAlignment="1">
      <alignment horizontal="right" vertical="top"/>
    </xf>
    <xf numFmtId="169" fontId="19" fillId="0" borderId="0" xfId="0" applyNumberFormat="1" applyFont="1" applyAlignment="1">
      <alignment horizontal="right" vertical="top" wrapText="1"/>
    </xf>
    <xf numFmtId="0" fontId="19" fillId="0" borderId="0" xfId="0" applyFont="1" applyAlignment="1">
      <alignment horizontal="left" vertical="top"/>
    </xf>
    <xf numFmtId="0" fontId="19" fillId="0" borderId="0" xfId="0" applyFont="1" applyAlignment="1">
      <alignment vertical="top"/>
    </xf>
    <xf numFmtId="14" fontId="19" fillId="0" borderId="0" xfId="0" applyNumberFormat="1" applyFont="1" applyAlignment="1">
      <alignment vertical="top"/>
    </xf>
    <xf numFmtId="165" fontId="19" fillId="0" borderId="0" xfId="0" applyNumberFormat="1" applyFont="1" applyAlignment="1">
      <alignment vertical="top"/>
    </xf>
    <xf numFmtId="0" fontId="20" fillId="0" borderId="0" xfId="0" applyFont="1" applyAlignment="1">
      <alignment vertical="top"/>
    </xf>
    <xf numFmtId="11" fontId="6" fillId="0" borderId="0" xfId="0" applyNumberFormat="1" applyFont="1" applyAlignment="1">
      <alignment horizontal="center" vertical="center" wrapText="1"/>
    </xf>
    <xf numFmtId="0" fontId="6" fillId="0" borderId="0" xfId="0" applyFont="1" applyAlignment="1">
      <alignment horizontal="center" vertical="center" wrapText="1"/>
    </xf>
    <xf numFmtId="14" fontId="6" fillId="0" borderId="0" xfId="0" applyNumberFormat="1" applyFont="1"/>
    <xf numFmtId="166" fontId="6" fillId="0" borderId="0" xfId="0" applyNumberFormat="1" applyFont="1" applyAlignment="1">
      <alignment horizontal="center"/>
    </xf>
    <xf numFmtId="1" fontId="6" fillId="0" borderId="0" xfId="0" applyNumberFormat="1" applyFont="1" applyAlignment="1">
      <alignment horizontal="center"/>
    </xf>
    <xf numFmtId="11" fontId="6" fillId="0" borderId="0" xfId="0" applyNumberFormat="1" applyFont="1" applyAlignment="1">
      <alignment horizontal="center" wrapText="1"/>
    </xf>
    <xf numFmtId="0" fontId="6" fillId="0" borderId="0" xfId="0" applyFont="1" applyAlignment="1">
      <alignment horizontal="center" wrapText="1"/>
    </xf>
    <xf numFmtId="2" fontId="6" fillId="0" borderId="0" xfId="0" applyNumberFormat="1" applyFont="1" applyAlignment="1">
      <alignment horizontal="center"/>
    </xf>
    <xf numFmtId="14" fontId="6" fillId="0" borderId="0" xfId="0" applyNumberFormat="1" applyFont="1" applyAlignment="1">
      <alignment horizontal="center"/>
    </xf>
    <xf numFmtId="0" fontId="19" fillId="0" borderId="0" xfId="0" applyFont="1" applyAlignment="1">
      <alignment horizontal="right" vertical="top"/>
    </xf>
    <xf numFmtId="169" fontId="19" fillId="0" borderId="0" xfId="0" applyNumberFormat="1" applyFont="1" applyAlignment="1">
      <alignment horizontal="right" vertical="top"/>
    </xf>
    <xf numFmtId="0" fontId="21" fillId="0" borderId="0" xfId="0" applyFont="1" applyAlignment="1">
      <alignment vertical="top"/>
    </xf>
    <xf numFmtId="165" fontId="6" fillId="0" borderId="0" xfId="0" applyNumberFormat="1" applyFont="1"/>
    <xf numFmtId="169" fontId="6" fillId="0" borderId="0" xfId="0" applyNumberFormat="1" applyFont="1"/>
    <xf numFmtId="169" fontId="6" fillId="0" borderId="0" xfId="0" applyNumberFormat="1" applyFont="1" applyAlignment="1">
      <alignment horizontal="center" vertical="center"/>
    </xf>
    <xf numFmtId="166" fontId="6" fillId="0" borderId="0" xfId="0" applyNumberFormat="1" applyFont="1"/>
    <xf numFmtId="1" fontId="6" fillId="0" borderId="0" xfId="0" applyNumberFormat="1" applyFont="1"/>
    <xf numFmtId="0" fontId="19" fillId="0" borderId="0" xfId="0" applyFont="1" applyAlignment="1">
      <alignment horizontal="center" vertical="center"/>
    </xf>
    <xf numFmtId="0" fontId="22" fillId="0" borderId="0" xfId="0" applyFont="1" applyAlignment="1">
      <alignment vertical="top"/>
    </xf>
    <xf numFmtId="0" fontId="23" fillId="0" borderId="0" xfId="0" applyFont="1"/>
    <xf numFmtId="0" fontId="24" fillId="0" borderId="0" xfId="0" applyFont="1" applyAlignment="1">
      <alignment horizontal="center" wrapText="1"/>
    </xf>
    <xf numFmtId="1" fontId="24" fillId="0" borderId="0" xfId="0" applyNumberFormat="1" applyFont="1" applyAlignment="1">
      <alignment horizontal="center"/>
    </xf>
    <xf numFmtId="165" fontId="6" fillId="0" borderId="0" xfId="0" applyNumberFormat="1" applyFont="1" applyAlignment="1">
      <alignment horizontal="center" wrapText="1"/>
    </xf>
    <xf numFmtId="0" fontId="24" fillId="0" borderId="0" xfId="0" applyFont="1" applyAlignment="1">
      <alignment horizontal="center"/>
    </xf>
    <xf numFmtId="169" fontId="24" fillId="0" borderId="0" xfId="0" applyNumberFormat="1" applyFont="1" applyAlignment="1">
      <alignment horizontal="center"/>
    </xf>
    <xf numFmtId="169" fontId="24" fillId="0" borderId="0" xfId="0" applyNumberFormat="1" applyFont="1" applyAlignment="1">
      <alignment horizontal="center" vertical="center"/>
    </xf>
    <xf numFmtId="166" fontId="24" fillId="0" borderId="0" xfId="0" applyNumberFormat="1" applyFont="1" applyAlignment="1">
      <alignment horizontal="center"/>
    </xf>
    <xf numFmtId="170" fontId="6" fillId="0" borderId="0" xfId="0" applyNumberFormat="1" applyFont="1" applyAlignment="1">
      <alignment horizontal="center" wrapText="1"/>
    </xf>
    <xf numFmtId="0" fontId="8" fillId="0" borderId="0" xfId="0" applyFont="1" applyAlignment="1">
      <alignment horizontal="center"/>
    </xf>
    <xf numFmtId="165" fontId="8" fillId="0" borderId="0" xfId="0" applyNumberFormat="1" applyFont="1" applyAlignment="1">
      <alignment horizontal="center"/>
    </xf>
    <xf numFmtId="165" fontId="6" fillId="0" borderId="0" xfId="0" applyNumberFormat="1" applyFont="1" applyAlignment="1">
      <alignment horizontal="center"/>
    </xf>
    <xf numFmtId="169" fontId="6" fillId="0" borderId="0" xfId="0" applyNumberFormat="1" applyFont="1" applyAlignment="1">
      <alignment horizontal="center" wrapText="1"/>
    </xf>
    <xf numFmtId="169" fontId="6" fillId="0" borderId="0" xfId="0" applyNumberFormat="1" applyFont="1" applyAlignment="1">
      <alignment horizontal="center" vertical="center" wrapText="1"/>
    </xf>
    <xf numFmtId="166" fontId="6" fillId="0" borderId="0" xfId="0" applyNumberFormat="1" applyFont="1" applyAlignment="1">
      <alignment horizontal="center" wrapText="1"/>
    </xf>
    <xf numFmtId="169" fontId="6" fillId="0" borderId="0" xfId="0" applyNumberFormat="1" applyFont="1" applyAlignment="1">
      <alignment horizontal="center"/>
    </xf>
    <xf numFmtId="0" fontId="6" fillId="0" borderId="0" xfId="0" applyFont="1" applyAlignment="1">
      <alignment horizontal="left"/>
    </xf>
    <xf numFmtId="1" fontId="6" fillId="0" borderId="0" xfId="0" applyNumberFormat="1" applyFont="1" applyAlignment="1">
      <alignment horizontal="center" vertical="center"/>
    </xf>
    <xf numFmtId="167" fontId="6" fillId="0" borderId="0" xfId="0" applyNumberFormat="1" applyFont="1" applyAlignment="1">
      <alignment horizontal="right" wrapText="1"/>
    </xf>
    <xf numFmtId="2" fontId="6" fillId="0" borderId="0" xfId="0" applyNumberFormat="1" applyFont="1" applyAlignment="1">
      <alignment horizontal="center" vertical="center"/>
    </xf>
    <xf numFmtId="171" fontId="6" fillId="0" borderId="0" xfId="0" applyNumberFormat="1" applyFont="1" applyAlignment="1">
      <alignment horizontal="center" wrapText="1"/>
    </xf>
    <xf numFmtId="41" fontId="6" fillId="0" borderId="0" xfId="0" applyNumberFormat="1" applyFont="1" applyAlignment="1">
      <alignment horizontal="center" wrapText="1"/>
    </xf>
    <xf numFmtId="172" fontId="6" fillId="0" borderId="0" xfId="0" applyNumberFormat="1" applyFont="1" applyAlignment="1">
      <alignment horizontal="right"/>
    </xf>
    <xf numFmtId="172" fontId="6" fillId="0" borderId="0" xfId="0" applyNumberFormat="1" applyFont="1" applyAlignment="1">
      <alignment horizontal="center"/>
    </xf>
    <xf numFmtId="16" fontId="6" fillId="0" borderId="0" xfId="0" applyNumberFormat="1" applyFont="1"/>
    <xf numFmtId="2" fontId="6" fillId="0" borderId="0" xfId="0" applyNumberFormat="1" applyFont="1"/>
    <xf numFmtId="0" fontId="25" fillId="11" borderId="68" xfId="0" applyFont="1" applyFill="1" applyBorder="1" applyAlignment="1">
      <alignment horizontal="center"/>
    </xf>
    <xf numFmtId="0" fontId="25" fillId="11" borderId="68" xfId="0" applyFont="1" applyFill="1" applyBorder="1" applyAlignment="1">
      <alignment horizontal="center" vertical="center"/>
    </xf>
    <xf numFmtId="0" fontId="26" fillId="0" borderId="0" xfId="0" applyFont="1"/>
    <xf numFmtId="0" fontId="26" fillId="0" borderId="0" xfId="0" applyFont="1" applyAlignment="1">
      <alignment horizontal="center" vertical="center"/>
    </xf>
    <xf numFmtId="166" fontId="6" fillId="0" borderId="37" xfId="0" applyNumberFormat="1" applyFont="1" applyBorder="1" applyAlignment="1">
      <alignment horizontal="center" vertical="center"/>
    </xf>
    <xf numFmtId="0" fontId="3" fillId="0" borderId="35" xfId="0" applyFont="1" applyBorder="1"/>
    <xf numFmtId="0" fontId="3" fillId="0" borderId="36" xfId="0" applyFont="1" applyBorder="1"/>
    <xf numFmtId="0" fontId="8" fillId="0" borderId="37" xfId="0" applyFont="1" applyBorder="1" applyAlignment="1">
      <alignment horizontal="center" vertical="center"/>
    </xf>
    <xf numFmtId="0" fontId="1" fillId="0" borderId="69" xfId="0" applyFont="1" applyBorder="1" applyAlignment="1">
      <alignment horizontal="left" vertical="center"/>
    </xf>
    <xf numFmtId="0" fontId="0" fillId="0" borderId="0" xfId="0"/>
    <xf numFmtId="0" fontId="3" fillId="0" borderId="29" xfId="0" applyFont="1" applyBorder="1"/>
    <xf numFmtId="0" fontId="1" fillId="0" borderId="34" xfId="0" applyFont="1" applyBorder="1" applyAlignment="1">
      <alignment horizontal="center" vertical="center" wrapText="1"/>
    </xf>
    <xf numFmtId="0" fontId="3" fillId="0" borderId="41" xfId="0" applyFont="1" applyBorder="1"/>
    <xf numFmtId="0" fontId="12" fillId="6" borderId="42" xfId="0" applyFont="1" applyFill="1" applyBorder="1" applyAlignment="1">
      <alignment horizontal="center" vertical="center"/>
    </xf>
    <xf numFmtId="0" fontId="1" fillId="0" borderId="42" xfId="0" applyFont="1" applyBorder="1" applyAlignment="1">
      <alignment horizontal="center" vertical="center" wrapText="1"/>
    </xf>
    <xf numFmtId="0" fontId="8" fillId="0" borderId="42" xfId="0" applyFont="1" applyBorder="1" applyAlignment="1">
      <alignment horizontal="center" vertical="center"/>
    </xf>
    <xf numFmtId="0" fontId="12" fillId="2" borderId="42" xfId="0" applyFont="1" applyFill="1" applyBorder="1" applyAlignment="1">
      <alignment horizontal="center" vertical="center" shrinkToFit="1"/>
    </xf>
    <xf numFmtId="0" fontId="1" fillId="0" borderId="80" xfId="0" applyFont="1" applyBorder="1" applyAlignment="1">
      <alignment horizontal="left" vertical="center"/>
    </xf>
    <xf numFmtId="0" fontId="3" fillId="0" borderId="81" xfId="0" applyFont="1" applyBorder="1"/>
    <xf numFmtId="0" fontId="3" fillId="0" borderId="82" xfId="0" applyFont="1" applyBorder="1"/>
    <xf numFmtId="0" fontId="1" fillId="0" borderId="34" xfId="0" applyFont="1" applyBorder="1" applyAlignment="1">
      <alignment horizontal="center"/>
    </xf>
    <xf numFmtId="0" fontId="12" fillId="0" borderId="42" xfId="0" applyFont="1" applyBorder="1" applyAlignment="1">
      <alignment horizontal="center" vertical="center"/>
    </xf>
    <xf numFmtId="0" fontId="12" fillId="4" borderId="42" xfId="0" applyFont="1" applyFill="1" applyBorder="1" applyAlignment="1">
      <alignment horizontal="center" vertical="center"/>
    </xf>
    <xf numFmtId="0" fontId="1" fillId="0" borderId="42" xfId="0" applyFont="1" applyBorder="1" applyAlignment="1">
      <alignment horizontal="center" vertical="center"/>
    </xf>
    <xf numFmtId="0" fontId="1" fillId="0" borderId="34" xfId="0" applyFont="1" applyBorder="1" applyAlignment="1">
      <alignment horizontal="center" vertical="center"/>
    </xf>
    <xf numFmtId="0" fontId="12" fillId="2" borderId="42" xfId="0" applyFont="1" applyFill="1" applyBorder="1" applyAlignment="1">
      <alignment horizontal="center" vertical="center"/>
    </xf>
    <xf numFmtId="0" fontId="1" fillId="0" borderId="69" xfId="0" applyFont="1" applyBorder="1" applyAlignment="1">
      <alignment horizontal="left" vertical="center" wrapText="1"/>
    </xf>
    <xf numFmtId="168" fontId="6" fillId="0" borderId="37" xfId="0" applyNumberFormat="1" applyFont="1" applyBorder="1" applyAlignment="1">
      <alignment horizontal="center" vertical="center"/>
    </xf>
    <xf numFmtId="0" fontId="1" fillId="0" borderId="5" xfId="0" applyFont="1" applyBorder="1" applyAlignment="1">
      <alignment horizontal="center"/>
    </xf>
    <xf numFmtId="0" fontId="3" fillId="0" borderId="53" xfId="0" applyFont="1" applyBorder="1"/>
    <xf numFmtId="0" fontId="1" fillId="0" borderId="80" xfId="0" applyFont="1" applyBorder="1" applyAlignment="1">
      <alignment horizontal="left" vertical="center" wrapText="1"/>
    </xf>
    <xf numFmtId="0" fontId="1" fillId="0" borderId="57" xfId="0" applyFont="1" applyBorder="1" applyAlignment="1">
      <alignment horizontal="center" vertical="center"/>
    </xf>
    <xf numFmtId="0" fontId="3" fillId="0" borderId="50" xfId="0" applyFont="1" applyBorder="1"/>
    <xf numFmtId="0" fontId="3" fillId="0" borderId="56" xfId="0" applyFont="1" applyBorder="1"/>
    <xf numFmtId="0" fontId="1" fillId="0" borderId="83" xfId="0" applyFont="1" applyBorder="1" applyAlignment="1">
      <alignment horizontal="left" vertical="center" wrapText="1"/>
    </xf>
    <xf numFmtId="0" fontId="3" fillId="0" borderId="23" xfId="0" applyFont="1" applyBorder="1"/>
    <xf numFmtId="0" fontId="3" fillId="0" borderId="84" xfId="0" applyFont="1" applyBorder="1"/>
    <xf numFmtId="0" fontId="1" fillId="0" borderId="18" xfId="0" applyFont="1" applyBorder="1" applyAlignment="1">
      <alignment horizontal="center"/>
    </xf>
    <xf numFmtId="0" fontId="3" fillId="0" borderId="16" xfId="0" applyFont="1" applyBorder="1"/>
    <xf numFmtId="0" fontId="3" fillId="0" borderId="33" xfId="0" applyFont="1" applyBorder="1"/>
    <xf numFmtId="0" fontId="1" fillId="0" borderId="49" xfId="0" applyFont="1" applyBorder="1" applyAlignment="1">
      <alignment horizontal="center"/>
    </xf>
    <xf numFmtId="0" fontId="3" fillId="0" borderId="58" xfId="0" applyFont="1" applyBorder="1"/>
    <xf numFmtId="0" fontId="5" fillId="0" borderId="0" xfId="0" applyFont="1" applyAlignment="1">
      <alignment horizontal="center" vertical="center"/>
    </xf>
    <xf numFmtId="0" fontId="12" fillId="0" borderId="80" xfId="0" applyFont="1" applyBorder="1" applyAlignment="1">
      <alignment horizontal="center" vertical="center"/>
    </xf>
    <xf numFmtId="0" fontId="12" fillId="0" borderId="98" xfId="0" applyFont="1" applyBorder="1" applyAlignment="1">
      <alignment horizontal="center" vertical="center"/>
    </xf>
    <xf numFmtId="0" fontId="3" fillId="0" borderId="2" xfId="0" applyFont="1" applyBorder="1"/>
    <xf numFmtId="0" fontId="3" fillId="0" borderId="4" xfId="0" applyFont="1" applyBorder="1"/>
    <xf numFmtId="0" fontId="6" fillId="0" borderId="34" xfId="0" applyFont="1" applyBorder="1" applyAlignment="1">
      <alignment horizontal="center"/>
    </xf>
    <xf numFmtId="0" fontId="6" fillId="0" borderId="42" xfId="0" applyFont="1" applyBorder="1" applyAlignment="1">
      <alignment horizontal="center"/>
    </xf>
    <xf numFmtId="0" fontId="3" fillId="0" borderId="38" xfId="0" applyFont="1" applyBorder="1"/>
    <xf numFmtId="0" fontId="6" fillId="0" borderId="19" xfId="0" applyFont="1" applyBorder="1" applyAlignment="1">
      <alignment horizontal="center"/>
    </xf>
    <xf numFmtId="0" fontId="3" fillId="0" borderId="20" xfId="0" applyFont="1" applyBorder="1"/>
    <xf numFmtId="0" fontId="3" fillId="0" borderId="25" xfId="0" applyFont="1" applyBorder="1"/>
    <xf numFmtId="0" fontId="6" fillId="0" borderId="32" xfId="0" applyFont="1" applyBorder="1" applyAlignment="1">
      <alignment horizontal="center"/>
    </xf>
    <xf numFmtId="0" fontId="3" fillId="0" borderId="21" xfId="0" applyFont="1" applyBorder="1"/>
    <xf numFmtId="0" fontId="1" fillId="0" borderId="80" xfId="0" applyFont="1" applyBorder="1" applyAlignment="1">
      <alignment horizontal="center" wrapText="1"/>
    </xf>
    <xf numFmtId="0" fontId="3" fillId="0" borderId="99" xfId="0" applyFont="1" applyBorder="1"/>
    <xf numFmtId="0" fontId="3" fillId="0" borderId="83" xfId="0" applyFont="1" applyBorder="1"/>
    <xf numFmtId="0" fontId="3" fillId="0" borderId="94" xfId="0" applyFont="1" applyBorder="1"/>
    <xf numFmtId="0" fontId="6" fillId="0" borderId="5" xfId="0" applyFont="1" applyBorder="1" applyAlignment="1">
      <alignment horizontal="center"/>
    </xf>
    <xf numFmtId="0" fontId="3" fillId="0" borderId="6" xfId="0" applyFont="1" applyBorder="1"/>
    <xf numFmtId="0" fontId="6" fillId="0" borderId="55" xfId="0" applyFont="1" applyBorder="1" applyAlignment="1">
      <alignment horizontal="center"/>
    </xf>
    <xf numFmtId="0" fontId="6" fillId="0" borderId="57" xfId="0" applyFont="1" applyBorder="1" applyAlignment="1">
      <alignment horizontal="center"/>
    </xf>
    <xf numFmtId="0" fontId="6" fillId="0" borderId="63" xfId="0" applyFont="1" applyBorder="1" applyAlignment="1">
      <alignment horizontal="center"/>
    </xf>
    <xf numFmtId="0" fontId="1" fillId="0" borderId="100" xfId="0" applyFont="1" applyBorder="1" applyAlignment="1">
      <alignment horizontal="center" vertical="center" wrapText="1"/>
    </xf>
    <xf numFmtId="0" fontId="3" fillId="0" borderId="63" xfId="0" applyFont="1" applyBorder="1"/>
    <xf numFmtId="0" fontId="6" fillId="0" borderId="26" xfId="0" applyFont="1" applyBorder="1" applyAlignment="1">
      <alignment horizontal="center" vertical="center"/>
    </xf>
    <xf numFmtId="0" fontId="3" fillId="0" borderId="10" xfId="0" applyFont="1" applyBorder="1"/>
    <xf numFmtId="0" fontId="6" fillId="0" borderId="8" xfId="0" applyFont="1" applyBorder="1" applyAlignment="1">
      <alignment horizontal="center"/>
    </xf>
    <xf numFmtId="0" fontId="3" fillId="0" borderId="7" xfId="0" applyFont="1" applyBorder="1"/>
    <xf numFmtId="0" fontId="3" fillId="0" borderId="88" xfId="0" applyFont="1" applyBorder="1"/>
    <xf numFmtId="0" fontId="6" fillId="0" borderId="87" xfId="0" applyFont="1" applyBorder="1" applyAlignment="1">
      <alignment horizontal="center"/>
    </xf>
    <xf numFmtId="0" fontId="1" fillId="0" borderId="57" xfId="0" applyFont="1" applyBorder="1" applyAlignment="1">
      <alignment horizontal="center"/>
    </xf>
    <xf numFmtId="0" fontId="1" fillId="3" borderId="57" xfId="0" applyFont="1" applyFill="1" applyBorder="1" applyAlignment="1">
      <alignment horizontal="center"/>
    </xf>
    <xf numFmtId="0" fontId="3" fillId="0" borderId="51" xfId="0" applyFont="1" applyBorder="1"/>
    <xf numFmtId="0" fontId="1" fillId="3" borderId="49" xfId="0" applyFont="1" applyFill="1" applyBorder="1" applyAlignment="1">
      <alignment horizontal="center"/>
    </xf>
    <xf numFmtId="0" fontId="1" fillId="0" borderId="55" xfId="0" applyFont="1" applyBorder="1" applyAlignment="1">
      <alignment horizontal="center"/>
    </xf>
    <xf numFmtId="0" fontId="1" fillId="3" borderId="57" xfId="0" applyFont="1" applyFill="1" applyBorder="1" applyAlignment="1">
      <alignment horizontal="center" wrapText="1"/>
    </xf>
    <xf numFmtId="0" fontId="1" fillId="0" borderId="46" xfId="0" applyFont="1" applyBorder="1" applyAlignment="1">
      <alignment horizontal="center"/>
    </xf>
    <xf numFmtId="0" fontId="3" fillId="0" borderId="13" xfId="0" applyFont="1" applyBorder="1"/>
    <xf numFmtId="0" fontId="3" fillId="0" borderId="104" xfId="0" applyFont="1" applyBorder="1"/>
    <xf numFmtId="0" fontId="1" fillId="0" borderId="30" xfId="0" applyFont="1" applyBorder="1" applyAlignment="1">
      <alignment horizontal="center"/>
    </xf>
    <xf numFmtId="0" fontId="3" fillId="0" borderId="31" xfId="0" applyFont="1" applyBorder="1"/>
    <xf numFmtId="0" fontId="1" fillId="0" borderId="15" xfId="0" applyFont="1" applyBorder="1" applyAlignment="1">
      <alignment horizontal="center"/>
    </xf>
    <xf numFmtId="0" fontId="1" fillId="3" borderId="105" xfId="0" applyFont="1" applyFill="1" applyBorder="1" applyAlignment="1">
      <alignment horizontal="center"/>
    </xf>
    <xf numFmtId="0" fontId="3" fillId="0" borderId="106" xfId="0" applyFont="1" applyBorder="1"/>
    <xf numFmtId="0" fontId="3" fillId="0" borderId="107" xfId="0" applyFont="1" applyBorder="1"/>
    <xf numFmtId="0" fontId="3" fillId="0" borderId="17" xfId="0" applyFont="1" applyBorder="1"/>
    <xf numFmtId="0" fontId="1" fillId="0" borderId="16" xfId="0" applyFont="1" applyBorder="1" applyAlignment="1">
      <alignment horizontal="center"/>
    </xf>
    <xf numFmtId="0" fontId="1" fillId="0" borderId="108" xfId="0" applyFont="1" applyBorder="1" applyAlignment="1">
      <alignment horizontal="center"/>
    </xf>
    <xf numFmtId="0" fontId="3" fillId="0" borderId="109" xfId="0" applyFont="1" applyBorder="1"/>
    <xf numFmtId="0" fontId="1" fillId="3" borderId="110" xfId="0" applyFont="1" applyFill="1" applyBorder="1" applyAlignment="1">
      <alignment horizontal="center"/>
    </xf>
    <xf numFmtId="0" fontId="3" fillId="0" borderId="111" xfId="0" applyFont="1" applyBorder="1"/>
    <xf numFmtId="0" fontId="1" fillId="0" borderId="110" xfId="0" applyFont="1" applyBorder="1" applyAlignment="1">
      <alignment horizontal="center"/>
    </xf>
    <xf numFmtId="0" fontId="1" fillId="0" borderId="109" xfId="0" applyFont="1" applyBorder="1" applyAlignment="1">
      <alignment horizontal="center"/>
    </xf>
    <xf numFmtId="0" fontId="3" fillId="0" borderId="112" xfId="0" applyFont="1" applyBorder="1"/>
    <xf numFmtId="0" fontId="3" fillId="0" borderId="113" xfId="0" applyFont="1" applyBorder="1"/>
    <xf numFmtId="0" fontId="1" fillId="3" borderId="114" xfId="0" applyFont="1" applyFill="1" applyBorder="1" applyAlignment="1">
      <alignment horizontal="center"/>
    </xf>
    <xf numFmtId="0" fontId="1" fillId="0" borderId="71" xfId="0" applyFont="1" applyBorder="1" applyAlignment="1">
      <alignment horizontal="center"/>
    </xf>
    <xf numFmtId="0" fontId="3" fillId="0" borderId="72" xfId="0" applyFont="1" applyBorder="1"/>
    <xf numFmtId="0" fontId="3" fillId="0" borderId="115" xfId="0" applyFont="1" applyBorder="1"/>
    <xf numFmtId="0" fontId="1" fillId="0" borderId="0" xfId="0" applyFont="1" applyAlignment="1">
      <alignment horizontal="center"/>
    </xf>
    <xf numFmtId="0" fontId="1" fillId="0" borderId="0" xfId="0" applyFont="1" applyAlignment="1">
      <alignment horizontal="center" vertical="center"/>
    </xf>
    <xf numFmtId="0" fontId="1" fillId="0" borderId="42" xfId="0" applyFont="1" applyBorder="1" applyAlignment="1">
      <alignment horizontal="center"/>
    </xf>
    <xf numFmtId="0" fontId="1" fillId="0" borderId="67" xfId="0" applyFont="1" applyBorder="1" applyAlignment="1">
      <alignment horizontal="center"/>
    </xf>
    <xf numFmtId="0" fontId="1" fillId="0" borderId="95" xfId="0" applyFont="1" applyBorder="1" applyAlignment="1">
      <alignment horizontal="center"/>
    </xf>
    <xf numFmtId="0" fontId="3" fillId="0" borderId="78" xfId="0" applyFont="1" applyBorder="1"/>
    <xf numFmtId="0" fontId="3" fillId="0" borderId="79" xfId="0" applyFont="1" applyBorder="1"/>
    <xf numFmtId="0" fontId="1" fillId="0" borderId="80" xfId="0" applyFont="1" applyBorder="1" applyAlignment="1">
      <alignment horizontal="center"/>
    </xf>
    <xf numFmtId="0" fontId="1" fillId="0" borderId="63" xfId="0" applyFont="1" applyBorder="1" applyAlignment="1">
      <alignment horizontal="center"/>
    </xf>
    <xf numFmtId="0" fontId="1" fillId="0" borderId="100" xfId="0" applyFont="1" applyBorder="1" applyAlignment="1">
      <alignment horizontal="center"/>
    </xf>
    <xf numFmtId="0" fontId="1" fillId="0" borderId="32" xfId="0" applyFont="1" applyBorder="1" applyAlignment="1">
      <alignment horizontal="center"/>
    </xf>
    <xf numFmtId="0" fontId="1" fillId="0" borderId="69" xfId="0" applyFont="1" applyBorder="1" applyAlignment="1">
      <alignment horizontal="center" shrinkToFit="1"/>
    </xf>
    <xf numFmtId="0" fontId="1" fillId="3" borderId="87" xfId="0" applyFont="1" applyFill="1" applyBorder="1" applyAlignment="1">
      <alignment horizontal="center" wrapText="1"/>
    </xf>
    <xf numFmtId="0" fontId="1" fillId="0" borderId="12" xfId="0" applyFont="1" applyBorder="1" applyAlignment="1">
      <alignment horizontal="center"/>
    </xf>
    <xf numFmtId="0" fontId="3" fillId="0" borderId="14" xfId="0" applyFont="1" applyBorder="1"/>
    <xf numFmtId="14" fontId="6" fillId="0" borderId="57" xfId="0" applyNumberFormat="1" applyFont="1" applyBorder="1" applyAlignment="1">
      <alignment horizontal="center"/>
    </xf>
    <xf numFmtId="0" fontId="3" fillId="0" borderId="52" xfId="0" applyFont="1" applyBorder="1"/>
    <xf numFmtId="0" fontId="3" fillId="0" borderId="70" xfId="0" applyFont="1" applyBorder="1"/>
    <xf numFmtId="0" fontId="1" fillId="8" borderId="116" xfId="0" applyFont="1" applyFill="1" applyBorder="1" applyAlignment="1">
      <alignment horizontal="center"/>
    </xf>
    <xf numFmtId="0" fontId="3" fillId="0" borderId="117" xfId="0" applyFont="1" applyBorder="1"/>
    <xf numFmtId="0" fontId="8" fillId="0" borderId="67" xfId="0" applyFont="1" applyBorder="1" applyAlignment="1">
      <alignment horizontal="center" vertical="center"/>
    </xf>
    <xf numFmtId="0" fontId="6" fillId="0" borderId="0" xfId="0" applyFont="1" applyAlignment="1">
      <alignment horizontal="center" vertical="center"/>
    </xf>
    <xf numFmtId="0" fontId="1" fillId="0" borderId="35" xfId="0" applyFont="1" applyBorder="1" applyAlignment="1">
      <alignment horizontal="center" vertical="center"/>
    </xf>
    <xf numFmtId="0" fontId="5" fillId="0" borderId="42" xfId="0" applyFont="1" applyBorder="1" applyAlignment="1">
      <alignment horizontal="center" vertical="center"/>
    </xf>
    <xf numFmtId="0" fontId="1" fillId="0" borderId="55" xfId="0" applyFont="1" applyBorder="1" applyAlignment="1">
      <alignment horizontal="left" vertical="center"/>
    </xf>
    <xf numFmtId="0" fontId="1" fillId="0" borderId="23" xfId="0" applyFont="1" applyBorder="1" applyAlignment="1">
      <alignment horizontal="center" vertical="center"/>
    </xf>
    <xf numFmtId="0" fontId="5" fillId="0" borderId="34" xfId="0" applyFont="1" applyBorder="1" applyAlignment="1">
      <alignment horizontal="center" vertical="center"/>
    </xf>
    <xf numFmtId="168" fontId="1" fillId="0" borderId="49" xfId="0" applyNumberFormat="1" applyFont="1" applyBorder="1" applyAlignment="1">
      <alignment horizontal="left" vertical="center" wrapText="1"/>
    </xf>
    <xf numFmtId="0" fontId="3" fillId="0" borderId="69" xfId="0" applyFont="1" applyBorder="1"/>
    <xf numFmtId="0" fontId="4" fillId="0" borderId="26" xfId="0" applyFont="1" applyBorder="1" applyAlignment="1">
      <alignment horizontal="center" vertical="center" textRotation="180"/>
    </xf>
    <xf numFmtId="0" fontId="3" fillId="0" borderId="11" xfId="0" applyFont="1" applyBorder="1"/>
    <xf numFmtId="0" fontId="3" fillId="0" borderId="28" xfId="0" applyFont="1" applyBorder="1"/>
    <xf numFmtId="0" fontId="3" fillId="0" borderId="24" xfId="0" applyFont="1" applyBorder="1"/>
    <xf numFmtId="168" fontId="1" fillId="0" borderId="9" xfId="0" applyNumberFormat="1" applyFont="1" applyBorder="1" applyAlignment="1">
      <alignment horizontal="left" vertical="center" wrapText="1"/>
    </xf>
    <xf numFmtId="0" fontId="3" fillId="0" borderId="54" xfId="0" applyFont="1" applyBorder="1"/>
    <xf numFmtId="0" fontId="4" fillId="0" borderId="69" xfId="0" applyFont="1" applyBorder="1" applyAlignment="1">
      <alignment horizontal="center" vertical="center" textRotation="180"/>
    </xf>
    <xf numFmtId="0" fontId="3" fillId="0" borderId="46" xfId="0" applyFont="1" applyBorder="1"/>
    <xf numFmtId="168" fontId="1" fillId="0" borderId="9" xfId="0" applyNumberFormat="1" applyFont="1" applyBorder="1" applyAlignment="1">
      <alignment horizontal="left" wrapText="1"/>
    </xf>
    <xf numFmtId="168" fontId="1" fillId="0" borderId="49" xfId="0" applyNumberFormat="1" applyFont="1" applyBorder="1" applyAlignment="1">
      <alignment horizontal="left" wrapText="1"/>
    </xf>
    <xf numFmtId="0" fontId="4" fillId="0" borderId="15" xfId="0" applyFont="1" applyBorder="1" applyAlignment="1">
      <alignment horizontal="center" vertical="center" textRotation="180"/>
    </xf>
    <xf numFmtId="168" fontId="1" fillId="0" borderId="18" xfId="0" applyNumberFormat="1" applyFont="1" applyBorder="1" applyAlignment="1">
      <alignment horizontal="left" vertical="center" wrapText="1"/>
    </xf>
    <xf numFmtId="0" fontId="1" fillId="0" borderId="87" xfId="0" applyFont="1" applyBorder="1" applyAlignment="1">
      <alignment horizontal="center" vertical="center"/>
    </xf>
    <xf numFmtId="0" fontId="1" fillId="0" borderId="89" xfId="0" applyFont="1" applyBorder="1" applyAlignment="1">
      <alignment horizontal="left" vertical="center"/>
    </xf>
    <xf numFmtId="0" fontId="3" fillId="0" borderId="90" xfId="0" applyFont="1" applyBorder="1"/>
    <xf numFmtId="0" fontId="1" fillId="0" borderId="1" xfId="0" applyFont="1" applyBorder="1" applyAlignment="1">
      <alignment horizontal="center"/>
    </xf>
    <xf numFmtId="0" fontId="3" fillId="0" borderId="3" xfId="0" applyFont="1" applyBorder="1"/>
    <xf numFmtId="0" fontId="1" fillId="0" borderId="46" xfId="0" applyFont="1" applyBorder="1" applyAlignment="1">
      <alignment horizontal="left" vertical="center"/>
    </xf>
    <xf numFmtId="0" fontId="1" fillId="0" borderId="60" xfId="0" applyFont="1" applyBorder="1" applyAlignment="1">
      <alignment horizontal="center" vertical="center"/>
    </xf>
    <xf numFmtId="0" fontId="1" fillId="0" borderId="50" xfId="0" applyFont="1" applyBorder="1" applyAlignment="1">
      <alignment horizontal="center" vertical="center"/>
    </xf>
    <xf numFmtId="0" fontId="1" fillId="0" borderId="12" xfId="0" applyFont="1" applyBorder="1" applyAlignment="1">
      <alignment horizontal="center" wrapText="1"/>
    </xf>
    <xf numFmtId="0" fontId="1" fillId="3" borderId="101" xfId="0" applyFont="1" applyFill="1" applyBorder="1" applyAlignment="1">
      <alignment horizontal="center"/>
    </xf>
    <xf numFmtId="0" fontId="3" fillId="0" borderId="102" xfId="0" applyFont="1" applyBorder="1"/>
    <xf numFmtId="0" fontId="3" fillId="0" borderId="103" xfId="0" applyFont="1" applyBorder="1"/>
    <xf numFmtId="0" fontId="1" fillId="0" borderId="8" xfId="0" applyFont="1" applyBorder="1" applyAlignment="1">
      <alignment horizontal="center"/>
    </xf>
    <xf numFmtId="0" fontId="1" fillId="0" borderId="9" xfId="0" applyFont="1" applyBorder="1" applyAlignment="1">
      <alignment horizontal="center"/>
    </xf>
    <xf numFmtId="168" fontId="1" fillId="0" borderId="27" xfId="0" applyNumberFormat="1" applyFont="1" applyBorder="1" applyAlignment="1">
      <alignment horizontal="left" wrapText="1"/>
    </xf>
    <xf numFmtId="0" fontId="1" fillId="0" borderId="18" xfId="0" applyFont="1" applyBorder="1" applyAlignment="1">
      <alignment horizontal="center" wrapText="1"/>
    </xf>
    <xf numFmtId="0" fontId="1" fillId="0" borderId="49" xfId="0" applyFont="1" applyBorder="1" applyAlignment="1">
      <alignment horizontal="center" wrapText="1"/>
    </xf>
    <xf numFmtId="0" fontId="4" fillId="0" borderId="15" xfId="0" applyFont="1" applyBorder="1" applyAlignment="1">
      <alignment horizontal="center" vertical="center" textRotation="180" shrinkToFit="1"/>
    </xf>
    <xf numFmtId="0" fontId="3" fillId="0" borderId="95" xfId="0" applyFont="1" applyBorder="1"/>
    <xf numFmtId="0" fontId="3" fillId="0" borderId="96" xfId="0" applyFont="1" applyBorder="1"/>
    <xf numFmtId="0" fontId="1" fillId="0" borderId="97" xfId="0" applyFont="1" applyBorder="1" applyAlignment="1">
      <alignment horizontal="center"/>
    </xf>
    <xf numFmtId="0" fontId="6" fillId="0" borderId="67" xfId="0" applyFont="1" applyBorder="1" applyAlignment="1">
      <alignment horizontal="center" vertical="center"/>
    </xf>
    <xf numFmtId="0" fontId="6" fillId="0" borderId="0" xfId="0" applyFont="1" applyAlignment="1">
      <alignment horizontal="center"/>
    </xf>
    <xf numFmtId="0" fontId="1" fillId="0" borderId="87" xfId="0" applyFont="1" applyBorder="1" applyAlignment="1">
      <alignment horizontal="center"/>
    </xf>
    <xf numFmtId="0" fontId="1" fillId="3" borderId="87" xfId="0" applyFont="1" applyFill="1" applyBorder="1" applyAlignment="1">
      <alignment horizontal="center"/>
    </xf>
    <xf numFmtId="0" fontId="1" fillId="3" borderId="8" xfId="0" applyFont="1" applyFill="1" applyBorder="1" applyAlignment="1">
      <alignment horizontal="center"/>
    </xf>
    <xf numFmtId="0" fontId="6" fillId="0" borderId="12" xfId="0" applyFont="1" applyBorder="1" applyAlignment="1">
      <alignment horizontal="center"/>
    </xf>
    <xf numFmtId="0" fontId="3" fillId="0" borderId="39" xfId="0" applyFont="1" applyBorder="1"/>
    <xf numFmtId="0" fontId="1" fillId="0" borderId="50" xfId="0" applyFont="1" applyBorder="1" applyAlignment="1">
      <alignment horizontal="center"/>
    </xf>
    <xf numFmtId="14" fontId="6" fillId="0" borderId="32" xfId="0" applyNumberFormat="1" applyFont="1" applyBorder="1" applyAlignment="1">
      <alignment horizontal="center" shrinkToFit="1"/>
    </xf>
    <xf numFmtId="0" fontId="6" fillId="0" borderId="18" xfId="0" applyFont="1" applyBorder="1" applyAlignment="1">
      <alignment horizontal="center"/>
    </xf>
    <xf numFmtId="0" fontId="6" fillId="0" borderId="30" xfId="0" applyFont="1" applyBorder="1" applyAlignment="1">
      <alignment horizontal="center"/>
    </xf>
    <xf numFmtId="0" fontId="6" fillId="0" borderId="19" xfId="0" applyFont="1" applyBorder="1" applyAlignment="1">
      <alignment horizontal="center" vertical="center" shrinkToFit="1"/>
    </xf>
    <xf numFmtId="0" fontId="6" fillId="0" borderId="19" xfId="0" applyFont="1" applyBorder="1" applyAlignment="1">
      <alignment horizontal="center" shrinkToFit="1"/>
    </xf>
    <xf numFmtId="2" fontId="6" fillId="0" borderId="19" xfId="0" applyNumberFormat="1" applyFont="1" applyBorder="1" applyAlignment="1">
      <alignment horizontal="center" shrinkToFit="1"/>
    </xf>
    <xf numFmtId="14" fontId="6" fillId="0" borderId="19" xfId="0" applyNumberFormat="1" applyFont="1" applyBorder="1" applyAlignment="1">
      <alignment horizontal="center" shrinkToFit="1"/>
    </xf>
    <xf numFmtId="166" fontId="6" fillId="0" borderId="19" xfId="0" applyNumberFormat="1" applyFont="1" applyBorder="1" applyAlignment="1">
      <alignment horizontal="center" wrapText="1"/>
    </xf>
    <xf numFmtId="0" fontId="10" fillId="0" borderId="9" xfId="0" applyFont="1" applyBorder="1" applyAlignment="1">
      <alignment horizontal="center" vertical="center" shrinkToFit="1"/>
    </xf>
    <xf numFmtId="0" fontId="5" fillId="0" borderId="9" xfId="0" applyFont="1" applyBorder="1" applyAlignment="1">
      <alignment horizontal="center" wrapText="1"/>
    </xf>
    <xf numFmtId="0" fontId="8" fillId="0" borderId="40" xfId="0" applyFont="1" applyBorder="1" applyAlignment="1">
      <alignment horizontal="center" vertical="center" wrapText="1"/>
    </xf>
    <xf numFmtId="14" fontId="8" fillId="0" borderId="9" xfId="0" applyNumberFormat="1" applyFont="1" applyBorder="1" applyAlignment="1">
      <alignment horizontal="center" vertical="center" wrapText="1"/>
    </xf>
    <xf numFmtId="0" fontId="1" fillId="0" borderId="43" xfId="0" applyFont="1" applyBorder="1" applyAlignment="1">
      <alignment horizontal="center"/>
    </xf>
    <xf numFmtId="0" fontId="3" fillId="0" borderId="44" xfId="0" applyFont="1" applyBorder="1"/>
    <xf numFmtId="0" fontId="3" fillId="0" borderId="45" xfId="0" applyFont="1" applyBorder="1"/>
    <xf numFmtId="0" fontId="9" fillId="2" borderId="34" xfId="0" applyFont="1" applyFill="1" applyBorder="1" applyAlignment="1">
      <alignment horizontal="center" vertical="center"/>
    </xf>
    <xf numFmtId="0" fontId="9" fillId="2" borderId="37" xfId="0" applyFont="1" applyFill="1" applyBorder="1" applyAlignment="1">
      <alignment horizontal="center" vertical="center"/>
    </xf>
    <xf numFmtId="0" fontId="8" fillId="0" borderId="34" xfId="0" applyFont="1" applyBorder="1" applyAlignment="1">
      <alignment horizontal="center" vertical="center"/>
    </xf>
    <xf numFmtId="1" fontId="1" fillId="3" borderId="47" xfId="0" applyNumberFormat="1" applyFont="1" applyFill="1" applyBorder="1" applyAlignment="1">
      <alignment horizontal="center" vertical="center"/>
    </xf>
    <xf numFmtId="0" fontId="3" fillId="0" borderId="48" xfId="0" applyFont="1" applyBorder="1"/>
    <xf numFmtId="0" fontId="1" fillId="3" borderId="49" xfId="0" applyFont="1" applyFill="1" applyBorder="1" applyAlignment="1">
      <alignment horizontal="center" vertical="center" wrapText="1"/>
    </xf>
    <xf numFmtId="166" fontId="1" fillId="3" borderId="8" xfId="0" applyNumberFormat="1" applyFont="1" applyFill="1" applyBorder="1" applyAlignment="1">
      <alignment horizontal="center" vertical="center"/>
    </xf>
    <xf numFmtId="0" fontId="6" fillId="0" borderId="9" xfId="0" applyFont="1" applyBorder="1" applyAlignment="1">
      <alignment horizontal="center" vertical="center" wrapText="1"/>
    </xf>
    <xf numFmtId="0" fontId="1" fillId="0" borderId="8" xfId="0" applyFont="1" applyBorder="1" applyAlignment="1">
      <alignment horizontal="center" shrinkToFit="1"/>
    </xf>
    <xf numFmtId="167" fontId="6" fillId="0" borderId="40" xfId="0" applyNumberFormat="1" applyFont="1" applyBorder="1" applyAlignment="1">
      <alignment horizontal="center" vertical="center"/>
    </xf>
    <xf numFmtId="167" fontId="6" fillId="0" borderId="9" xfId="0" applyNumberFormat="1" applyFont="1" applyBorder="1" applyAlignment="1">
      <alignment horizontal="center" vertical="center"/>
    </xf>
    <xf numFmtId="0" fontId="8" fillId="0" borderId="37" xfId="0" applyFont="1" applyBorder="1" applyAlignment="1">
      <alignment horizontal="center" vertical="center" wrapText="1"/>
    </xf>
    <xf numFmtId="0" fontId="8" fillId="0" borderId="9" xfId="0" applyFont="1" applyBorder="1" applyAlignment="1">
      <alignment horizontal="center" vertical="center" wrapText="1"/>
    </xf>
    <xf numFmtId="0" fontId="5" fillId="0" borderId="37" xfId="0" applyFont="1" applyBorder="1" applyAlignment="1">
      <alignment horizontal="center" wrapText="1"/>
    </xf>
    <xf numFmtId="0" fontId="1" fillId="0" borderId="46" xfId="0" applyFont="1" applyBorder="1" applyAlignment="1">
      <alignment horizontal="center" vertical="center"/>
    </xf>
    <xf numFmtId="167" fontId="6" fillId="0" borderId="49" xfId="0" applyNumberFormat="1" applyFont="1" applyBorder="1" applyAlignment="1">
      <alignment horizontal="center" vertical="center"/>
    </xf>
    <xf numFmtId="167" fontId="6" fillId="0" borderId="57" xfId="0" applyNumberFormat="1" applyFont="1" applyBorder="1" applyAlignment="1">
      <alignment horizontal="center" vertical="center"/>
    </xf>
    <xf numFmtId="166" fontId="1" fillId="3" borderId="47" xfId="0" applyNumberFormat="1" applyFont="1" applyFill="1" applyBorder="1" applyAlignment="1">
      <alignment horizontal="center" vertical="center"/>
    </xf>
    <xf numFmtId="0" fontId="6" fillId="0" borderId="16" xfId="0" applyFont="1" applyBorder="1" applyAlignment="1">
      <alignment horizontal="center" vertical="center" wrapText="1"/>
    </xf>
    <xf numFmtId="0" fontId="11" fillId="0" borderId="49" xfId="0" applyFont="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4" fillId="0" borderId="2" xfId="0" applyFont="1" applyBorder="1" applyAlignment="1">
      <alignment horizontal="center" vertical="center"/>
    </xf>
    <xf numFmtId="0" fontId="4" fillId="0" borderId="1" xfId="0" applyFont="1" applyBorder="1" applyAlignment="1">
      <alignment horizontal="center" vertical="center"/>
    </xf>
    <xf numFmtId="164" fontId="2" fillId="0" borderId="2" xfId="0" applyNumberFormat="1" applyFont="1" applyBorder="1" applyAlignment="1">
      <alignment horizontal="center" vertical="center" shrinkToFit="1"/>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8" xfId="0" applyFont="1" applyBorder="1" applyAlignment="1">
      <alignment horizontal="center" vertical="center" wrapText="1"/>
    </xf>
    <xf numFmtId="165" fontId="5" fillId="0" borderId="8" xfId="0" applyNumberFormat="1" applyFont="1" applyBorder="1" applyAlignment="1">
      <alignment horizontal="center" vertical="center" wrapText="1"/>
    </xf>
    <xf numFmtId="165" fontId="5" fillId="0" borderId="12" xfId="0" applyNumberFormat="1" applyFont="1" applyBorder="1" applyAlignment="1">
      <alignment horizontal="center" vertical="center" wrapText="1"/>
    </xf>
    <xf numFmtId="165" fontId="6" fillId="0" borderId="22" xfId="0" applyNumberFormat="1" applyFont="1" applyBorder="1" applyAlignment="1">
      <alignment horizontal="center"/>
    </xf>
    <xf numFmtId="41" fontId="7" fillId="0" borderId="19" xfId="0" applyNumberFormat="1" applyFont="1" applyBorder="1" applyAlignment="1">
      <alignment horizontal="center" vertical="center"/>
    </xf>
    <xf numFmtId="0" fontId="5" fillId="0" borderId="5" xfId="0" applyFont="1" applyBorder="1" applyAlignment="1">
      <alignment horizontal="center" vertical="center"/>
    </xf>
    <xf numFmtId="1" fontId="6" fillId="0" borderId="15" xfId="0" applyNumberFormat="1" applyFont="1" applyBorder="1" applyAlignment="1">
      <alignment horizontal="center"/>
    </xf>
    <xf numFmtId="0" fontId="1" fillId="0" borderId="18" xfId="0" applyFont="1" applyBorder="1" applyAlignment="1">
      <alignment horizontal="center" shrinkToFit="1"/>
    </xf>
    <xf numFmtId="0" fontId="1" fillId="0" borderId="19" xfId="0" applyFont="1" applyBorder="1" applyAlignment="1">
      <alignment horizontal="center" shrinkToFit="1"/>
    </xf>
    <xf numFmtId="0" fontId="6" fillId="0" borderId="22" xfId="0" applyFont="1" applyBorder="1" applyAlignment="1">
      <alignment horizontal="center"/>
    </xf>
    <xf numFmtId="0" fontId="5" fillId="0" borderId="27" xfId="0" applyFont="1" applyBorder="1" applyAlignment="1">
      <alignment horizontal="center" vertical="center" wrapText="1"/>
    </xf>
    <xf numFmtId="0" fontId="5" fillId="0" borderId="27" xfId="0" applyFont="1" applyBorder="1" applyAlignment="1">
      <alignment horizontal="center" vertical="center" shrinkToFit="1"/>
    </xf>
    <xf numFmtId="0" fontId="8" fillId="0" borderId="26" xfId="0" applyFont="1" applyBorder="1" applyAlignment="1">
      <alignment horizontal="center" wrapText="1"/>
    </xf>
    <xf numFmtId="0" fontId="5" fillId="0" borderId="9" xfId="0" applyFont="1" applyBorder="1" applyAlignment="1">
      <alignment horizontal="center" vertical="center" wrapText="1"/>
    </xf>
    <xf numFmtId="1" fontId="1" fillId="0" borderId="12" xfId="0" applyNumberFormat="1" applyFont="1" applyBorder="1" applyAlignment="1">
      <alignment horizontal="center" vertical="center"/>
    </xf>
    <xf numFmtId="0" fontId="1" fillId="0" borderId="9" xfId="0" applyFont="1" applyBorder="1" applyAlignment="1">
      <alignment horizontal="center" vertical="center"/>
    </xf>
    <xf numFmtId="0" fontId="1" fillId="0" borderId="55" xfId="0" applyFont="1" applyBorder="1" applyAlignment="1">
      <alignment horizontal="center" vertical="center"/>
    </xf>
    <xf numFmtId="0" fontId="1" fillId="0" borderId="18" xfId="0" applyFont="1" applyBorder="1" applyAlignment="1">
      <alignment horizontal="center" vertical="center"/>
    </xf>
    <xf numFmtId="168" fontId="1" fillId="3" borderId="49" xfId="0" applyNumberFormat="1" applyFont="1" applyFill="1" applyBorder="1" applyAlignment="1">
      <alignment horizontal="center" vertical="center"/>
    </xf>
    <xf numFmtId="168" fontId="1" fillId="3" borderId="49" xfId="0" applyNumberFormat="1" applyFont="1" applyFill="1" applyBorder="1" applyAlignment="1">
      <alignment horizontal="center" vertical="center" wrapText="1"/>
    </xf>
    <xf numFmtId="1" fontId="1" fillId="0" borderId="49" xfId="0" applyNumberFormat="1" applyFont="1" applyBorder="1" applyAlignment="1">
      <alignment horizontal="center" vertical="center"/>
    </xf>
    <xf numFmtId="0" fontId="1" fillId="0" borderId="49" xfId="0" applyFont="1" applyBorder="1" applyAlignment="1">
      <alignment horizontal="center" vertical="center"/>
    </xf>
    <xf numFmtId="166" fontId="1" fillId="3" borderId="49" xfId="0" applyNumberFormat="1" applyFont="1" applyFill="1" applyBorder="1" applyAlignment="1">
      <alignment horizontal="center" vertical="center"/>
    </xf>
    <xf numFmtId="0" fontId="6" fillId="0" borderId="18" xfId="0" applyFont="1" applyBorder="1" applyAlignment="1">
      <alignment horizontal="center" vertical="center" wrapText="1"/>
    </xf>
    <xf numFmtId="167" fontId="6" fillId="0" borderId="60" xfId="0" applyNumberFormat="1" applyFont="1" applyBorder="1" applyAlignment="1">
      <alignment horizontal="center" vertical="center"/>
    </xf>
    <xf numFmtId="167" fontId="6" fillId="0" borderId="18" xfId="0" applyNumberFormat="1" applyFont="1" applyBorder="1" applyAlignment="1">
      <alignment horizontal="center" vertical="center"/>
    </xf>
    <xf numFmtId="167" fontId="6" fillId="0" borderId="32" xfId="0" applyNumberFormat="1" applyFont="1" applyBorder="1" applyAlignment="1">
      <alignment horizontal="center" vertical="center"/>
    </xf>
    <xf numFmtId="0" fontId="6" fillId="0" borderId="49" xfId="0" applyFont="1" applyBorder="1" applyAlignment="1">
      <alignment horizontal="center" vertical="center" wrapText="1"/>
    </xf>
    <xf numFmtId="0" fontId="1" fillId="0" borderId="19" xfId="0" applyFont="1" applyBorder="1" applyAlignment="1">
      <alignment horizontal="center" vertical="center"/>
    </xf>
    <xf numFmtId="167" fontId="11" fillId="0" borderId="42" xfId="0" applyNumberFormat="1" applyFont="1" applyBorder="1" applyAlignment="1">
      <alignment horizontal="center" vertical="center"/>
    </xf>
    <xf numFmtId="167" fontId="11" fillId="0" borderId="37" xfId="0" applyNumberFormat="1" applyFont="1" applyBorder="1" applyAlignment="1">
      <alignment horizontal="center" vertical="center"/>
    </xf>
    <xf numFmtId="167" fontId="6" fillId="0" borderId="42" xfId="0" applyNumberFormat="1" applyFont="1" applyBorder="1" applyAlignment="1">
      <alignment horizontal="center" vertical="center"/>
    </xf>
    <xf numFmtId="0" fontId="1" fillId="0" borderId="30" xfId="0" applyFont="1" applyBorder="1" applyAlignment="1">
      <alignment horizontal="center" vertical="center"/>
    </xf>
    <xf numFmtId="1" fontId="1" fillId="3" borderId="19" xfId="0" applyNumberFormat="1" applyFont="1" applyFill="1" applyBorder="1" applyAlignment="1">
      <alignment horizontal="center" vertical="center"/>
    </xf>
    <xf numFmtId="0" fontId="1" fillId="3" borderId="19" xfId="0" applyFont="1" applyFill="1" applyBorder="1" applyAlignment="1">
      <alignment horizontal="center" vertical="center" wrapText="1"/>
    </xf>
    <xf numFmtId="1" fontId="1" fillId="0" borderId="19" xfId="0" applyNumberFormat="1" applyFont="1" applyBorder="1" applyAlignment="1">
      <alignment horizontal="center" vertical="center"/>
    </xf>
    <xf numFmtId="0" fontId="1" fillId="3" borderId="19" xfId="0" applyFont="1" applyFill="1" applyBorder="1" applyAlignment="1">
      <alignment horizontal="center" vertical="center"/>
    </xf>
    <xf numFmtId="0" fontId="6" fillId="0" borderId="12" xfId="0" applyFont="1" applyBorder="1" applyAlignment="1">
      <alignment horizontal="center" vertical="center" wrapText="1"/>
    </xf>
    <xf numFmtId="0" fontId="11" fillId="0" borderId="49" xfId="0" applyFont="1" applyBorder="1" applyAlignment="1">
      <alignment horizontal="center" vertical="center" shrinkToFit="1"/>
    </xf>
    <xf numFmtId="0" fontId="6" fillId="0" borderId="50" xfId="0" applyFont="1" applyBorder="1" applyAlignment="1">
      <alignment horizontal="center" vertical="center" wrapText="1"/>
    </xf>
    <xf numFmtId="0" fontId="1" fillId="0" borderId="12" xfId="0" applyFont="1" applyBorder="1" applyAlignment="1">
      <alignment horizontal="center" vertical="center"/>
    </xf>
    <xf numFmtId="0" fontId="6" fillId="0" borderId="13" xfId="0" applyFont="1" applyBorder="1" applyAlignment="1">
      <alignment horizontal="center" vertical="center" wrapText="1"/>
    </xf>
    <xf numFmtId="0" fontId="1" fillId="0" borderId="27" xfId="0" applyFont="1" applyBorder="1" applyAlignment="1">
      <alignment horizontal="center" vertical="center"/>
    </xf>
    <xf numFmtId="0" fontId="3" fillId="0" borderId="59" xfId="0" applyFont="1" applyBorder="1"/>
    <xf numFmtId="0" fontId="6" fillId="0" borderId="27" xfId="0" applyFont="1" applyBorder="1" applyAlignment="1">
      <alignment horizontal="center" vertical="center" wrapText="1"/>
    </xf>
    <xf numFmtId="166" fontId="6" fillId="0" borderId="76" xfId="0" applyNumberFormat="1" applyFont="1" applyBorder="1" applyAlignment="1">
      <alignment horizontal="center" vertical="center"/>
    </xf>
    <xf numFmtId="0" fontId="3" fillId="0" borderId="75" xfId="0" applyFont="1" applyBorder="1"/>
    <xf numFmtId="0" fontId="8" fillId="0" borderId="76" xfId="0" applyFont="1" applyBorder="1" applyAlignment="1">
      <alignment horizontal="center" vertical="center"/>
    </xf>
    <xf numFmtId="0" fontId="6" fillId="0" borderId="69" xfId="0" applyFont="1" applyBorder="1" applyAlignment="1">
      <alignment horizontal="left" vertical="center"/>
    </xf>
    <xf numFmtId="0" fontId="12" fillId="0" borderId="73" xfId="0" applyFont="1" applyBorder="1" applyAlignment="1">
      <alignment horizontal="center" vertical="center"/>
    </xf>
    <xf numFmtId="0" fontId="3" fillId="0" borderId="74" xfId="0" applyFont="1" applyBorder="1"/>
    <xf numFmtId="0" fontId="1" fillId="0" borderId="73" xfId="0" applyFont="1" applyBorder="1" applyAlignment="1">
      <alignment horizontal="center" vertical="center"/>
    </xf>
    <xf numFmtId="0" fontId="8" fillId="0" borderId="73" xfId="0" applyFont="1" applyBorder="1" applyAlignment="1">
      <alignment horizontal="center" vertical="center"/>
    </xf>
    <xf numFmtId="0" fontId="1" fillId="4" borderId="5" xfId="0" applyFont="1" applyFill="1" applyBorder="1" applyAlignment="1">
      <alignment horizontal="left" vertical="center"/>
    </xf>
    <xf numFmtId="0" fontId="1" fillId="2" borderId="61" xfId="0" applyFont="1" applyFill="1" applyBorder="1" applyAlignment="1">
      <alignment horizontal="left" vertical="center"/>
    </xf>
    <xf numFmtId="0" fontId="3" fillId="0" borderId="62" xfId="0" applyFont="1" applyBorder="1"/>
    <xf numFmtId="0" fontId="1" fillId="5" borderId="64" xfId="0" applyFont="1" applyFill="1" applyBorder="1" applyAlignment="1">
      <alignment horizontal="left"/>
    </xf>
    <xf numFmtId="0" fontId="3" fillId="0" borderId="65" xfId="0" applyFont="1" applyBorder="1"/>
    <xf numFmtId="0" fontId="3" fillId="0" borderId="66" xfId="0" applyFont="1" applyBorder="1"/>
    <xf numFmtId="0" fontId="6" fillId="0" borderId="34" xfId="0" applyFont="1" applyBorder="1" applyAlignment="1">
      <alignment horizontal="left" vertical="center"/>
    </xf>
    <xf numFmtId="0" fontId="8" fillId="0" borderId="35" xfId="0" applyFont="1" applyBorder="1" applyAlignment="1">
      <alignment horizontal="center" vertical="center"/>
    </xf>
    <xf numFmtId="0" fontId="5" fillId="0" borderId="37" xfId="0" applyFont="1" applyBorder="1" applyAlignment="1">
      <alignment horizontal="center" vertical="center"/>
    </xf>
    <xf numFmtId="0" fontId="1" fillId="0" borderId="37" xfId="0" applyFont="1" applyBorder="1" applyAlignment="1">
      <alignment horizontal="center" vertical="center"/>
    </xf>
    <xf numFmtId="0" fontId="1" fillId="0" borderId="37" xfId="0" applyFont="1" applyBorder="1" applyAlignment="1">
      <alignment horizontal="center"/>
    </xf>
    <xf numFmtId="0" fontId="12" fillId="4" borderId="42" xfId="0" applyFont="1" applyFill="1" applyBorder="1" applyAlignment="1">
      <alignment horizontal="center" vertical="center" wrapText="1"/>
    </xf>
    <xf numFmtId="0" fontId="5" fillId="0" borderId="35" xfId="0" applyFont="1" applyBorder="1" applyAlignment="1">
      <alignment horizontal="center" vertical="center"/>
    </xf>
    <xf numFmtId="0" fontId="1" fillId="0" borderId="34" xfId="0" applyFont="1" applyBorder="1" applyAlignment="1">
      <alignment horizontal="left" vertical="center"/>
    </xf>
    <xf numFmtId="0" fontId="1" fillId="0" borderId="26" xfId="0" applyFont="1" applyBorder="1" applyAlignment="1">
      <alignment horizontal="left" vertical="center"/>
    </xf>
    <xf numFmtId="0" fontId="12" fillId="4" borderId="85" xfId="0" applyFont="1" applyFill="1" applyBorder="1" applyAlignment="1">
      <alignment horizontal="center" vertical="center" wrapText="1"/>
    </xf>
    <xf numFmtId="0" fontId="8" fillId="0" borderId="9" xfId="0" applyFont="1" applyBorder="1" applyAlignment="1">
      <alignment horizontal="center" vertical="center"/>
    </xf>
    <xf numFmtId="0" fontId="8" fillId="0" borderId="40" xfId="0" applyFont="1" applyBorder="1" applyAlignment="1">
      <alignment horizontal="center" vertical="center"/>
    </xf>
    <xf numFmtId="0" fontId="1" fillId="0" borderId="26" xfId="0" applyFont="1" applyBorder="1" applyAlignment="1">
      <alignment horizontal="center" vertical="center" shrinkToFit="1"/>
    </xf>
    <xf numFmtId="0" fontId="1" fillId="0" borderId="55" xfId="0" applyFont="1" applyBorder="1" applyAlignment="1">
      <alignment horizontal="center" vertical="center" shrinkToFit="1"/>
    </xf>
    <xf numFmtId="0" fontId="1" fillId="0" borderId="95" xfId="0" applyFont="1" applyBorder="1" applyAlignment="1">
      <alignment horizontal="center" vertical="center" shrinkToFit="1"/>
    </xf>
    <xf numFmtId="0" fontId="1" fillId="0" borderId="55" xfId="0" applyFont="1" applyBorder="1" applyAlignment="1">
      <alignment horizontal="left" vertical="center" wrapText="1"/>
    </xf>
    <xf numFmtId="0" fontId="1" fillId="0" borderId="108" xfId="0" applyFont="1" applyBorder="1" applyAlignment="1">
      <alignment horizontal="left" vertical="center" wrapText="1"/>
    </xf>
    <xf numFmtId="0" fontId="14" fillId="0" borderId="34" xfId="0" applyFont="1" applyBorder="1" applyAlignment="1">
      <alignment horizontal="center" vertical="center"/>
    </xf>
    <xf numFmtId="0" fontId="2" fillId="0" borderId="55" xfId="0" applyFont="1" applyBorder="1" applyAlignment="1">
      <alignment horizontal="left"/>
    </xf>
    <xf numFmtId="0" fontId="2" fillId="0" borderId="92" xfId="0" applyFont="1" applyBorder="1" applyAlignment="1">
      <alignment horizontal="left"/>
    </xf>
    <xf numFmtId="0" fontId="3" fillId="0" borderId="118" xfId="0" applyFont="1" applyBorder="1"/>
    <xf numFmtId="0" fontId="2" fillId="0" borderId="57" xfId="0" applyFont="1" applyBorder="1" applyAlignment="1">
      <alignment horizontal="left"/>
    </xf>
    <xf numFmtId="1" fontId="2" fillId="0" borderId="57" xfId="0" applyNumberFormat="1" applyFont="1" applyBorder="1" applyAlignment="1">
      <alignment horizontal="left"/>
    </xf>
    <xf numFmtId="0" fontId="2" fillId="0" borderId="32" xfId="0" applyFont="1" applyBorder="1" applyAlignment="1">
      <alignment horizontal="right"/>
    </xf>
    <xf numFmtId="0" fontId="2" fillId="0" borderId="32" xfId="0" applyFont="1" applyBorder="1" applyAlignment="1">
      <alignment horizontal="center"/>
    </xf>
    <xf numFmtId="0" fontId="6" fillId="0" borderId="5" xfId="0" applyFont="1" applyBorder="1" applyAlignment="1">
      <alignment horizontal="left" vertical="center" wrapText="1"/>
    </xf>
    <xf numFmtId="0" fontId="6" fillId="0" borderId="15" xfId="0" applyFont="1" applyBorder="1" applyAlignment="1">
      <alignment horizontal="left" vertical="center"/>
    </xf>
    <xf numFmtId="0" fontId="3" fillId="0" borderId="120" xfId="0" applyFont="1" applyBorder="1"/>
    <xf numFmtId="0" fontId="1" fillId="0" borderId="46" xfId="0" applyFont="1" applyBorder="1" applyAlignment="1">
      <alignment horizontal="left" vertical="center" wrapText="1"/>
    </xf>
    <xf numFmtId="0" fontId="1" fillId="0" borderId="55" xfId="0" applyFont="1" applyBorder="1" applyAlignment="1">
      <alignment horizontal="center" vertical="center" wrapText="1"/>
    </xf>
    <xf numFmtId="0" fontId="6" fillId="0" borderId="55" xfId="0" applyFont="1" applyBorder="1" applyAlignment="1">
      <alignment horizontal="left" vertical="center"/>
    </xf>
    <xf numFmtId="0" fontId="1" fillId="0" borderId="26" xfId="0" applyFont="1" applyBorder="1" applyAlignment="1">
      <alignment horizontal="center" vertical="center" wrapText="1"/>
    </xf>
    <xf numFmtId="0" fontId="1" fillId="0" borderId="95" xfId="0" applyFont="1" applyBorder="1" applyAlignment="1">
      <alignment horizontal="center" vertical="center" wrapText="1"/>
    </xf>
    <xf numFmtId="0" fontId="14" fillId="0" borderId="34" xfId="0" applyFont="1" applyBorder="1" applyAlignment="1">
      <alignment horizontal="center" vertical="center" wrapText="1"/>
    </xf>
    <xf numFmtId="0" fontId="1" fillId="0" borderId="26" xfId="0" applyFont="1" applyBorder="1" applyAlignment="1">
      <alignment horizontal="center" vertical="center"/>
    </xf>
    <xf numFmtId="0" fontId="1" fillId="0" borderId="95" xfId="0" applyFont="1" applyBorder="1" applyAlignment="1">
      <alignment horizontal="center" vertical="center"/>
    </xf>
    <xf numFmtId="0" fontId="1" fillId="0" borderId="69" xfId="0" applyFont="1" applyBorder="1" applyAlignment="1">
      <alignment horizontal="center" vertical="center" wrapText="1"/>
    </xf>
    <xf numFmtId="0" fontId="6" fillId="0" borderId="55" xfId="0" applyFont="1" applyBorder="1" applyAlignment="1">
      <alignment horizontal="left"/>
    </xf>
    <xf numFmtId="0" fontId="6" fillId="0" borderId="69" xfId="0" applyFont="1" applyBorder="1" applyAlignment="1">
      <alignment horizontal="center"/>
    </xf>
    <xf numFmtId="0" fontId="6" fillId="0" borderId="15" xfId="0" applyFont="1" applyBorder="1" applyAlignment="1">
      <alignment horizontal="left" vertical="center" wrapText="1"/>
    </xf>
    <xf numFmtId="0" fontId="6" fillId="0" borderId="63" xfId="0" applyFont="1" applyBorder="1" applyAlignment="1">
      <alignment horizontal="center" vertical="center" wrapText="1"/>
    </xf>
    <xf numFmtId="0" fontId="14" fillId="0" borderId="83" xfId="0" applyFont="1" applyBorder="1" applyAlignment="1">
      <alignment horizontal="center" vertical="center"/>
    </xf>
    <xf numFmtId="0" fontId="6" fillId="0" borderId="26" xfId="0" applyFont="1" applyBorder="1" applyAlignment="1">
      <alignment horizontal="center"/>
    </xf>
    <xf numFmtId="0" fontId="14" fillId="0" borderId="80" xfId="0" applyFont="1" applyBorder="1" applyAlignment="1">
      <alignment horizontal="center" vertical="center"/>
    </xf>
    <xf numFmtId="0" fontId="6" fillId="0" borderId="46" xfId="0" applyFont="1" applyBorder="1" applyAlignment="1">
      <alignment horizontal="left"/>
    </xf>
    <xf numFmtId="0" fontId="16" fillId="9" borderId="130" xfId="0" applyFont="1" applyFill="1" applyBorder="1" applyAlignment="1">
      <alignment horizontal="center" vertical="center" wrapText="1"/>
    </xf>
    <xf numFmtId="0" fontId="16" fillId="0" borderId="0" xfId="0" applyFont="1" applyAlignment="1">
      <alignment horizontal="center" vertical="center" wrapText="1"/>
    </xf>
    <xf numFmtId="0" fontId="6" fillId="0" borderId="0" xfId="0" applyFont="1" applyAlignment="1">
      <alignment horizontal="center" vertical="center" wrapText="1"/>
    </xf>
  </cellXfs>
  <cellStyles count="1">
    <cellStyle name="Normal" xfId="0" builtinId="0"/>
  </cellStyles>
  <dxfs count="665">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none"/>
      </fill>
    </dxf>
    <dxf>
      <fill>
        <patternFill patternType="solid">
          <fgColor rgb="FFFFC000"/>
          <bgColor rgb="FFFFC000"/>
        </patternFill>
      </fill>
    </dxf>
    <dxf>
      <fill>
        <patternFill patternType="solid">
          <fgColor rgb="FFD9D9D9"/>
          <bgColor rgb="FFD9D9D9"/>
        </patternFill>
      </fill>
    </dxf>
    <dxf>
      <fill>
        <patternFill patternType="solid">
          <fgColor rgb="FFFCD5B4"/>
          <bgColor rgb="FFFCD5B4"/>
        </patternFill>
      </fill>
    </dxf>
    <dxf>
      <fill>
        <patternFill patternType="solid">
          <fgColor rgb="FFB8CCE4"/>
          <bgColor rgb="FFB8CCE4"/>
        </patternFill>
      </fill>
    </dxf>
    <dxf>
      <fill>
        <patternFill patternType="solid">
          <fgColor rgb="FF00B0F0"/>
          <bgColor rgb="FF00B0F0"/>
        </patternFill>
      </fill>
    </dxf>
    <dxf>
      <fill>
        <patternFill patternType="solid">
          <fgColor rgb="FF8064A2"/>
          <bgColor rgb="FF8064A2"/>
        </patternFill>
      </fill>
    </dxf>
    <dxf>
      <fill>
        <patternFill patternType="solid">
          <fgColor rgb="FF92D050"/>
          <bgColor rgb="FF92D050"/>
        </patternFill>
      </fill>
    </dxf>
    <dxf>
      <fill>
        <patternFill patternType="solid">
          <fgColor rgb="FFB8CCE4"/>
          <bgColor rgb="FFB8CCE4"/>
        </patternFill>
      </fill>
    </dxf>
    <dxf>
      <fill>
        <patternFill patternType="solid">
          <fgColor rgb="FFFFC000"/>
          <bgColor rgb="FFFFC000"/>
        </patternFill>
      </fill>
    </dxf>
    <dxf>
      <fill>
        <patternFill patternType="solid">
          <fgColor rgb="FFD9D9D9"/>
          <bgColor rgb="FFD9D9D9"/>
        </patternFill>
      </fill>
    </dxf>
    <dxf>
      <fill>
        <patternFill patternType="solid">
          <fgColor rgb="FF92D050"/>
          <bgColor rgb="FF92D050"/>
        </patternFill>
      </fill>
    </dxf>
    <dxf>
      <fill>
        <patternFill patternType="solid">
          <fgColor rgb="FF8064A2"/>
          <bgColor rgb="FF8064A2"/>
        </patternFill>
      </fill>
    </dxf>
    <dxf>
      <fill>
        <patternFill patternType="solid">
          <fgColor rgb="FF00B0F0"/>
          <bgColor rgb="FF00B0F0"/>
        </patternFill>
      </fill>
    </dxf>
    <dxf>
      <fill>
        <patternFill patternType="solid">
          <fgColor rgb="FFFCD5B4"/>
          <bgColor rgb="FFFCD5B4"/>
        </patternFill>
      </fill>
    </dxf>
    <dxf>
      <fill>
        <patternFill patternType="solid">
          <fgColor rgb="FFB8CCE4"/>
          <bgColor rgb="FFB8CCE4"/>
        </patternFill>
      </fill>
    </dxf>
    <dxf>
      <fill>
        <patternFill patternType="solid">
          <fgColor rgb="FFFCD5B4"/>
          <bgColor rgb="FFFCD5B4"/>
        </patternFill>
      </fill>
    </dxf>
    <dxf>
      <fill>
        <patternFill patternType="solid">
          <fgColor rgb="FFFFC000"/>
          <bgColor rgb="FFFFC000"/>
        </patternFill>
      </fill>
    </dxf>
    <dxf>
      <fill>
        <patternFill patternType="solid">
          <fgColor rgb="FFD9D9D9"/>
          <bgColor rgb="FFD9D9D9"/>
        </patternFill>
      </fill>
    </dxf>
    <dxf>
      <fill>
        <patternFill patternType="solid">
          <fgColor rgb="FF92D050"/>
          <bgColor rgb="FF92D050"/>
        </patternFill>
      </fill>
    </dxf>
    <dxf>
      <fill>
        <patternFill patternType="solid">
          <fgColor rgb="FF8064A2"/>
          <bgColor rgb="FF8064A2"/>
        </patternFill>
      </fill>
    </dxf>
    <dxf>
      <fill>
        <patternFill patternType="solid">
          <fgColor rgb="FF00B0F0"/>
          <bgColor rgb="FF00B0F0"/>
        </patternFill>
      </fill>
    </dxf>
    <dxf>
      <fill>
        <patternFill patternType="solid">
          <fgColor rgb="FFFF0000"/>
          <bgColor rgb="FFFF0000"/>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7F7F7F"/>
          <bgColor rgb="FF7F7F7F"/>
        </patternFill>
      </fill>
    </dxf>
    <dxf>
      <fill>
        <patternFill patternType="solid">
          <fgColor rgb="FF7030A0"/>
          <bgColor rgb="FF7030A0"/>
        </patternFill>
      </fill>
    </dxf>
    <dxf>
      <fill>
        <patternFill patternType="solid">
          <fgColor rgb="FF00B0F0"/>
          <bgColor rgb="FF00B0F0"/>
        </patternFill>
      </fill>
    </dxf>
    <dxf>
      <fill>
        <patternFill patternType="solid">
          <fgColor rgb="FF0070C0"/>
          <bgColor rgb="FF0070C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C00000"/>
          <bgColor rgb="FFC00000"/>
        </patternFill>
      </fill>
    </dxf>
    <dxf>
      <fill>
        <patternFill patternType="solid">
          <fgColor rgb="FFFF0000"/>
          <bgColor rgb="FFFF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FF0000"/>
          <bgColor rgb="FFFF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0000"/>
          <bgColor rgb="FFFF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D8D8D8"/>
          <bgColor rgb="FFD8D8D8"/>
        </patternFill>
      </fill>
    </dxf>
    <dxf>
      <fill>
        <patternFill patternType="solid">
          <fgColor rgb="FFFF0000"/>
          <bgColor rgb="FFFF0000"/>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FF0000"/>
          <bgColor rgb="FFFF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none"/>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none"/>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100250</xdr:colOff>
      <xdr:row>184</xdr:row>
      <xdr:rowOff>15240</xdr:rowOff>
    </xdr:from>
    <xdr:to>
      <xdr:col>27</xdr:col>
      <xdr:colOff>60960</xdr:colOff>
      <xdr:row>200</xdr:row>
      <xdr:rowOff>122960</xdr:rowOff>
    </xdr:to>
    <xdr:pic>
      <xdr:nvPicPr>
        <xdr:cNvPr id="7" name="Picture 6">
          <a:extLst>
            <a:ext uri="{FF2B5EF4-FFF2-40B4-BE49-F238E27FC236}">
              <a16:creationId xmlns:a16="http://schemas.microsoft.com/office/drawing/2014/main" id="{4D0F399E-9EF8-EFB5-4EFD-1B5FFE13F4CF}"/>
            </a:ext>
          </a:extLst>
        </xdr:cNvPr>
        <xdr:cNvPicPr>
          <a:picLocks noChangeAspect="1"/>
        </xdr:cNvPicPr>
      </xdr:nvPicPr>
      <xdr:blipFill>
        <a:blip xmlns:r="http://schemas.openxmlformats.org/officeDocument/2006/relationships" r:embed="rId1"/>
        <a:stretch>
          <a:fillRect/>
        </a:stretch>
      </xdr:blipFill>
      <xdr:spPr>
        <a:xfrm>
          <a:off x="747950" y="15803880"/>
          <a:ext cx="2810590" cy="2180360"/>
        </a:xfrm>
        <a:prstGeom prst="rect">
          <a:avLst/>
        </a:prstGeom>
      </xdr:spPr>
    </xdr:pic>
    <xdr:clientData/>
  </xdr:twoCellAnchor>
  <xdr:twoCellAnchor editAs="oneCell">
    <xdr:from>
      <xdr:col>40</xdr:col>
      <xdr:colOff>45721</xdr:colOff>
      <xdr:row>183</xdr:row>
      <xdr:rowOff>83821</xdr:rowOff>
    </xdr:from>
    <xdr:to>
      <xdr:col>58</xdr:col>
      <xdr:colOff>11529</xdr:colOff>
      <xdr:row>201</xdr:row>
      <xdr:rowOff>7620</xdr:rowOff>
    </xdr:to>
    <xdr:pic>
      <xdr:nvPicPr>
        <xdr:cNvPr id="9" name="Picture 8">
          <a:extLst>
            <a:ext uri="{FF2B5EF4-FFF2-40B4-BE49-F238E27FC236}">
              <a16:creationId xmlns:a16="http://schemas.microsoft.com/office/drawing/2014/main" id="{45818AE0-B5C8-98E1-7076-7EB6F55F81C6}"/>
            </a:ext>
          </a:extLst>
        </xdr:cNvPr>
        <xdr:cNvPicPr>
          <a:picLocks noChangeAspect="1"/>
        </xdr:cNvPicPr>
      </xdr:nvPicPr>
      <xdr:blipFill>
        <a:blip xmlns:r="http://schemas.openxmlformats.org/officeDocument/2006/relationships" r:embed="rId2"/>
        <a:stretch>
          <a:fillRect/>
        </a:stretch>
      </xdr:blipFill>
      <xdr:spPr>
        <a:xfrm>
          <a:off x="5227321" y="15781021"/>
          <a:ext cx="2297528" cy="2217419"/>
        </a:xfrm>
        <a:prstGeom prst="rect">
          <a:avLst/>
        </a:prstGeom>
      </xdr:spPr>
    </xdr:pic>
    <xdr:clientData/>
  </xdr:twoCellAnchor>
  <xdr:twoCellAnchor editAs="oneCell">
    <xdr:from>
      <xdr:col>5</xdr:col>
      <xdr:colOff>83821</xdr:colOff>
      <xdr:row>208</xdr:row>
      <xdr:rowOff>7621</xdr:rowOff>
    </xdr:from>
    <xdr:to>
      <xdr:col>28</xdr:col>
      <xdr:colOff>34809</xdr:colOff>
      <xdr:row>225</xdr:row>
      <xdr:rowOff>1</xdr:rowOff>
    </xdr:to>
    <xdr:pic>
      <xdr:nvPicPr>
        <xdr:cNvPr id="11" name="Picture 10">
          <a:extLst>
            <a:ext uri="{FF2B5EF4-FFF2-40B4-BE49-F238E27FC236}">
              <a16:creationId xmlns:a16="http://schemas.microsoft.com/office/drawing/2014/main" id="{96A6314E-F180-CA1E-9355-C5E5D302F312}"/>
            </a:ext>
          </a:extLst>
        </xdr:cNvPr>
        <xdr:cNvPicPr>
          <a:picLocks noChangeAspect="1"/>
        </xdr:cNvPicPr>
      </xdr:nvPicPr>
      <xdr:blipFill>
        <a:blip xmlns:r="http://schemas.openxmlformats.org/officeDocument/2006/relationships" r:embed="rId3"/>
        <a:stretch>
          <a:fillRect/>
        </a:stretch>
      </xdr:blipFill>
      <xdr:spPr>
        <a:xfrm>
          <a:off x="731521" y="18867121"/>
          <a:ext cx="2930408" cy="2194560"/>
        </a:xfrm>
        <a:prstGeom prst="rect">
          <a:avLst/>
        </a:prstGeom>
      </xdr:spPr>
    </xdr:pic>
    <xdr:clientData/>
  </xdr:twoCellAnchor>
  <xdr:twoCellAnchor editAs="oneCell">
    <xdr:from>
      <xdr:col>40</xdr:col>
      <xdr:colOff>60961</xdr:colOff>
      <xdr:row>207</xdr:row>
      <xdr:rowOff>76200</xdr:rowOff>
    </xdr:from>
    <xdr:to>
      <xdr:col>60</xdr:col>
      <xdr:colOff>76201</xdr:colOff>
      <xdr:row>225</xdr:row>
      <xdr:rowOff>7795</xdr:rowOff>
    </xdr:to>
    <xdr:pic>
      <xdr:nvPicPr>
        <xdr:cNvPr id="13" name="Picture 12">
          <a:extLst>
            <a:ext uri="{FF2B5EF4-FFF2-40B4-BE49-F238E27FC236}">
              <a16:creationId xmlns:a16="http://schemas.microsoft.com/office/drawing/2014/main" id="{A95E1BEF-204C-098D-ACA5-743C1C1F8569}"/>
            </a:ext>
          </a:extLst>
        </xdr:cNvPr>
        <xdr:cNvPicPr>
          <a:picLocks noChangeAspect="1"/>
        </xdr:cNvPicPr>
      </xdr:nvPicPr>
      <xdr:blipFill>
        <a:blip xmlns:r="http://schemas.openxmlformats.org/officeDocument/2006/relationships" r:embed="rId4"/>
        <a:stretch>
          <a:fillRect/>
        </a:stretch>
      </xdr:blipFill>
      <xdr:spPr>
        <a:xfrm>
          <a:off x="5242561" y="18844260"/>
          <a:ext cx="2606040" cy="2225215"/>
        </a:xfrm>
        <a:prstGeom prst="rect">
          <a:avLst/>
        </a:prstGeom>
      </xdr:spPr>
    </xdr:pic>
    <xdr:clientData/>
  </xdr:twoCellAnchor>
  <xdr:twoCellAnchor editAs="oneCell">
    <xdr:from>
      <xdr:col>10</xdr:col>
      <xdr:colOff>76200</xdr:colOff>
      <xdr:row>231</xdr:row>
      <xdr:rowOff>83820</xdr:rowOff>
    </xdr:from>
    <xdr:to>
      <xdr:col>25</xdr:col>
      <xdr:colOff>46108</xdr:colOff>
      <xdr:row>248</xdr:row>
      <xdr:rowOff>129313</xdr:rowOff>
    </xdr:to>
    <xdr:pic>
      <xdr:nvPicPr>
        <xdr:cNvPr id="16" name="Picture 15">
          <a:extLst>
            <a:ext uri="{FF2B5EF4-FFF2-40B4-BE49-F238E27FC236}">
              <a16:creationId xmlns:a16="http://schemas.microsoft.com/office/drawing/2014/main" id="{F3848B86-2213-7B47-6A52-D9BD79D5E69F}"/>
            </a:ext>
          </a:extLst>
        </xdr:cNvPr>
        <xdr:cNvPicPr>
          <a:picLocks noChangeAspect="1"/>
        </xdr:cNvPicPr>
      </xdr:nvPicPr>
      <xdr:blipFill>
        <a:blip xmlns:r="http://schemas.openxmlformats.org/officeDocument/2006/relationships" r:embed="rId5"/>
        <a:stretch>
          <a:fillRect/>
        </a:stretch>
      </xdr:blipFill>
      <xdr:spPr>
        <a:xfrm>
          <a:off x="1371600" y="21922740"/>
          <a:ext cx="1913008" cy="2209573"/>
        </a:xfrm>
        <a:prstGeom prst="rect">
          <a:avLst/>
        </a:prstGeom>
      </xdr:spPr>
    </xdr:pic>
    <xdr:clientData/>
  </xdr:twoCellAnchor>
  <xdr:twoCellAnchor editAs="oneCell">
    <xdr:from>
      <xdr:col>39</xdr:col>
      <xdr:colOff>106680</xdr:colOff>
      <xdr:row>231</xdr:row>
      <xdr:rowOff>83821</xdr:rowOff>
    </xdr:from>
    <xdr:to>
      <xdr:col>60</xdr:col>
      <xdr:colOff>23072</xdr:colOff>
      <xdr:row>249</xdr:row>
      <xdr:rowOff>1</xdr:rowOff>
    </xdr:to>
    <xdr:pic>
      <xdr:nvPicPr>
        <xdr:cNvPr id="18" name="Picture 17">
          <a:extLst>
            <a:ext uri="{FF2B5EF4-FFF2-40B4-BE49-F238E27FC236}">
              <a16:creationId xmlns:a16="http://schemas.microsoft.com/office/drawing/2014/main" id="{A4897438-ED27-EB75-DE4E-86A88F64D894}"/>
            </a:ext>
          </a:extLst>
        </xdr:cNvPr>
        <xdr:cNvPicPr>
          <a:picLocks noChangeAspect="1"/>
        </xdr:cNvPicPr>
      </xdr:nvPicPr>
      <xdr:blipFill>
        <a:blip xmlns:r="http://schemas.openxmlformats.org/officeDocument/2006/relationships" r:embed="rId6"/>
        <a:stretch>
          <a:fillRect/>
        </a:stretch>
      </xdr:blipFill>
      <xdr:spPr>
        <a:xfrm>
          <a:off x="5158740" y="21922741"/>
          <a:ext cx="2636732" cy="22098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02251@chick-fil-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N385"/>
  <sheetViews>
    <sheetView tabSelected="1" workbookViewId="0">
      <selection activeCell="CO11" sqref="CO11"/>
    </sheetView>
  </sheetViews>
  <sheetFormatPr defaultColWidth="12.59765625" defaultRowHeight="15" customHeight="1" x14ac:dyDescent="0.25"/>
  <cols>
    <col min="1" max="66" width="1.69921875" customWidth="1"/>
    <col min="67" max="67" width="1.59765625" customWidth="1"/>
    <col min="68" max="68" width="5.59765625" hidden="1" customWidth="1"/>
    <col min="69" max="69" width="1.69921875" hidden="1" customWidth="1"/>
    <col min="70" max="70" width="1.3984375" customWidth="1"/>
    <col min="71" max="71" width="1.59765625" customWidth="1"/>
    <col min="72" max="79" width="1.3984375" customWidth="1"/>
    <col min="80" max="82" width="2" customWidth="1"/>
    <col min="83" max="83" width="6.3984375" customWidth="1"/>
    <col min="84" max="92" width="2" customWidth="1"/>
  </cols>
  <sheetData>
    <row r="1" spans="1:92" ht="30" customHeight="1" x14ac:dyDescent="0.3">
      <c r="A1" s="1"/>
      <c r="B1" s="402" t="s">
        <v>0</v>
      </c>
      <c r="C1" s="241"/>
      <c r="D1" s="241"/>
      <c r="E1" s="241"/>
      <c r="F1" s="241"/>
      <c r="G1" s="241"/>
      <c r="H1" s="241"/>
      <c r="I1" s="241"/>
      <c r="J1" s="403" t="str">
        <f>'Store Data'!H10</f>
        <v>National TAB</v>
      </c>
      <c r="K1" s="241"/>
      <c r="L1" s="241"/>
      <c r="M1" s="241"/>
      <c r="N1" s="241"/>
      <c r="O1" s="241"/>
      <c r="P1" s="241"/>
      <c r="Q1" s="241"/>
      <c r="R1" s="342"/>
      <c r="S1" s="402" t="s">
        <v>1</v>
      </c>
      <c r="T1" s="241"/>
      <c r="U1" s="241"/>
      <c r="V1" s="241"/>
      <c r="W1" s="404" t="s">
        <v>286</v>
      </c>
      <c r="X1" s="241"/>
      <c r="Y1" s="241"/>
      <c r="Z1" s="241"/>
      <c r="AA1" s="241"/>
      <c r="AB1" s="241"/>
      <c r="AC1" s="241"/>
      <c r="AD1" s="241"/>
      <c r="AE1" s="241"/>
      <c r="AF1" s="241"/>
      <c r="AG1" s="241"/>
      <c r="AH1" s="241"/>
      <c r="AI1" s="241"/>
      <c r="AJ1" s="342"/>
      <c r="AK1" s="405" t="s">
        <v>2</v>
      </c>
      <c r="AL1" s="241"/>
      <c r="AM1" s="241"/>
      <c r="AN1" s="241"/>
      <c r="AO1" s="241"/>
      <c r="AP1" s="241"/>
      <c r="AQ1" s="241"/>
      <c r="AR1" s="241"/>
      <c r="AS1" s="241"/>
      <c r="AT1" s="241"/>
      <c r="AU1" s="241"/>
      <c r="AV1" s="241"/>
      <c r="AW1" s="241"/>
      <c r="AX1" s="241"/>
      <c r="AY1" s="241"/>
      <c r="AZ1" s="241"/>
      <c r="BA1" s="241"/>
      <c r="BB1" s="241"/>
      <c r="BC1" s="241"/>
      <c r="BD1" s="241"/>
      <c r="BE1" s="403" t="s">
        <v>3</v>
      </c>
      <c r="BF1" s="241"/>
      <c r="BG1" s="241"/>
      <c r="BH1" s="241"/>
      <c r="BI1" s="241"/>
      <c r="BJ1" s="241"/>
      <c r="BK1" s="241"/>
      <c r="BL1" s="241"/>
      <c r="BM1" s="241"/>
      <c r="BN1" s="241"/>
      <c r="BO1" s="241"/>
      <c r="BP1" s="241"/>
      <c r="BQ1" s="241"/>
      <c r="BR1" s="241"/>
      <c r="BS1" s="241"/>
      <c r="BT1" s="241"/>
      <c r="BU1" s="406">
        <v>45108</v>
      </c>
      <c r="BV1" s="241"/>
      <c r="BW1" s="241"/>
      <c r="BX1" s="241"/>
      <c r="BY1" s="241"/>
      <c r="BZ1" s="241"/>
      <c r="CA1" s="241"/>
      <c r="CB1" s="241"/>
      <c r="CC1" s="242"/>
      <c r="CD1" s="1"/>
      <c r="CE1" s="1"/>
      <c r="CF1" s="1"/>
      <c r="CG1" s="1"/>
      <c r="CH1" s="1"/>
      <c r="CI1" s="1"/>
      <c r="CJ1" s="1"/>
      <c r="CK1" s="1"/>
      <c r="CL1" s="1"/>
      <c r="CM1" s="1"/>
      <c r="CN1" s="1"/>
    </row>
    <row r="2" spans="1:92" ht="30" customHeight="1" x14ac:dyDescent="0.3">
      <c r="A2" s="1"/>
      <c r="B2" s="414" t="s">
        <v>4</v>
      </c>
      <c r="C2" s="256"/>
      <c r="D2" s="256"/>
      <c r="E2" s="265"/>
      <c r="F2" s="407" t="s">
        <v>5</v>
      </c>
      <c r="G2" s="256"/>
      <c r="H2" s="256"/>
      <c r="I2" s="256"/>
      <c r="J2" s="256"/>
      <c r="K2" s="256"/>
      <c r="L2" s="256"/>
      <c r="M2" s="256"/>
      <c r="N2" s="256"/>
      <c r="O2" s="256"/>
      <c r="P2" s="256"/>
      <c r="Q2" s="256"/>
      <c r="R2" s="256"/>
      <c r="S2" s="265"/>
      <c r="T2" s="408" t="s">
        <v>6</v>
      </c>
      <c r="U2" s="263"/>
      <c r="V2" s="263"/>
      <c r="W2" s="263"/>
      <c r="X2" s="263"/>
      <c r="Y2" s="263"/>
      <c r="Z2" s="263"/>
      <c r="AA2" s="263"/>
      <c r="AB2" s="263"/>
      <c r="AC2" s="263"/>
      <c r="AD2" s="263"/>
      <c r="AE2" s="263"/>
      <c r="AF2" s="327"/>
      <c r="AG2" s="409" t="s">
        <v>7</v>
      </c>
      <c r="AH2" s="256"/>
      <c r="AI2" s="256"/>
      <c r="AJ2" s="256"/>
      <c r="AK2" s="256"/>
      <c r="AL2" s="256"/>
      <c r="AM2" s="256"/>
      <c r="AN2" s="256"/>
      <c r="AO2" s="256"/>
      <c r="AP2" s="256"/>
      <c r="AQ2" s="265"/>
      <c r="AR2" s="407" t="s">
        <v>8</v>
      </c>
      <c r="AS2" s="265"/>
      <c r="AT2" s="407" t="s">
        <v>9</v>
      </c>
      <c r="AU2" s="256"/>
      <c r="AV2" s="256"/>
      <c r="AW2" s="256"/>
      <c r="AX2" s="256"/>
      <c r="AY2" s="256"/>
      <c r="AZ2" s="256"/>
      <c r="BA2" s="256"/>
      <c r="BB2" s="256"/>
      <c r="BC2" s="256"/>
      <c r="BD2" s="265"/>
      <c r="BE2" s="410" t="s">
        <v>10</v>
      </c>
      <c r="BF2" s="256"/>
      <c r="BG2" s="256"/>
      <c r="BH2" s="256"/>
      <c r="BI2" s="256"/>
      <c r="BJ2" s="256"/>
      <c r="BK2" s="256"/>
      <c r="BL2" s="256"/>
      <c r="BM2" s="265"/>
      <c r="BN2" s="411" t="s">
        <v>11</v>
      </c>
      <c r="BO2" s="275"/>
      <c r="BP2" s="275"/>
      <c r="BQ2" s="275"/>
      <c r="BR2" s="275"/>
      <c r="BS2" s="275"/>
      <c r="BT2" s="275"/>
      <c r="BU2" s="275"/>
      <c r="BV2" s="275"/>
      <c r="BW2" s="275"/>
      <c r="BX2" s="275"/>
      <c r="BY2" s="275"/>
      <c r="BZ2" s="275"/>
      <c r="CA2" s="275"/>
      <c r="CB2" s="275"/>
      <c r="CC2" s="311"/>
      <c r="CD2" s="1"/>
      <c r="CE2" s="1"/>
      <c r="CF2" s="1"/>
      <c r="CG2" s="1"/>
      <c r="CH2" s="1"/>
      <c r="CI2" s="1"/>
      <c r="CJ2" s="1"/>
      <c r="CK2" s="1"/>
      <c r="CL2" s="1"/>
      <c r="CM2" s="1"/>
      <c r="CN2" s="1"/>
    </row>
    <row r="3" spans="1:92" ht="15.75" customHeight="1" x14ac:dyDescent="0.3">
      <c r="A3" s="1"/>
      <c r="B3" s="415">
        <f>'Store Data'!A10</f>
        <v>2251</v>
      </c>
      <c r="C3" s="234"/>
      <c r="D3" s="234"/>
      <c r="E3" s="283"/>
      <c r="F3" s="416" t="str">
        <f>'Store Data'!D10</f>
        <v>Beach &amp; Hodges FSU</v>
      </c>
      <c r="G3" s="234"/>
      <c r="H3" s="234"/>
      <c r="I3" s="234"/>
      <c r="J3" s="234"/>
      <c r="K3" s="234"/>
      <c r="L3" s="234"/>
      <c r="M3" s="234"/>
      <c r="N3" s="234"/>
      <c r="O3" s="234"/>
      <c r="P3" s="234"/>
      <c r="Q3" s="234"/>
      <c r="R3" s="234"/>
      <c r="S3" s="283"/>
      <c r="T3" s="417" t="str">
        <f>'Store Data'!I10</f>
        <v>13672 Beach Blvd</v>
      </c>
      <c r="U3" s="247"/>
      <c r="V3" s="247"/>
      <c r="W3" s="247"/>
      <c r="X3" s="247"/>
      <c r="Y3" s="247"/>
      <c r="Z3" s="247"/>
      <c r="AA3" s="247"/>
      <c r="AB3" s="247"/>
      <c r="AC3" s="247"/>
      <c r="AD3" s="247"/>
      <c r="AE3" s="247"/>
      <c r="AF3" s="250"/>
      <c r="AG3" s="418" t="str">
        <f>'Store Data'!J10</f>
        <v>Jacksonville</v>
      </c>
      <c r="AH3" s="231"/>
      <c r="AI3" s="231"/>
      <c r="AJ3" s="231"/>
      <c r="AK3" s="231"/>
      <c r="AL3" s="231"/>
      <c r="AM3" s="231"/>
      <c r="AN3" s="231"/>
      <c r="AO3" s="231"/>
      <c r="AP3" s="231"/>
      <c r="AQ3" s="329"/>
      <c r="AR3" s="246" t="str">
        <f>'Store Data'!K10</f>
        <v>FL</v>
      </c>
      <c r="AS3" s="250"/>
      <c r="AT3" s="418" t="str">
        <f>'Store Data'!L10</f>
        <v>Jeff Wier</v>
      </c>
      <c r="AU3" s="231"/>
      <c r="AV3" s="231"/>
      <c r="AW3" s="231"/>
      <c r="AX3" s="231"/>
      <c r="AY3" s="231"/>
      <c r="AZ3" s="231"/>
      <c r="BA3" s="231"/>
      <c r="BB3" s="231"/>
      <c r="BC3" s="231"/>
      <c r="BD3" s="329"/>
      <c r="BE3" s="412">
        <f>'Store Data'!T10</f>
        <v>9049922232</v>
      </c>
      <c r="BF3" s="231"/>
      <c r="BG3" s="231"/>
      <c r="BH3" s="231"/>
      <c r="BI3" s="231"/>
      <c r="BJ3" s="231"/>
      <c r="BK3" s="231"/>
      <c r="BL3" s="231"/>
      <c r="BM3" s="329"/>
      <c r="BN3" s="413" t="str">
        <f>'Store Data'!U10</f>
        <v>02251@chick-fil-a.com</v>
      </c>
      <c r="BO3" s="247"/>
      <c r="BP3" s="247"/>
      <c r="BQ3" s="247"/>
      <c r="BR3" s="247"/>
      <c r="BS3" s="247"/>
      <c r="BT3" s="247"/>
      <c r="BU3" s="247"/>
      <c r="BV3" s="247"/>
      <c r="BW3" s="247"/>
      <c r="BX3" s="247"/>
      <c r="BY3" s="247"/>
      <c r="BZ3" s="247"/>
      <c r="CA3" s="247"/>
      <c r="CB3" s="247"/>
      <c r="CC3" s="248"/>
      <c r="CD3" s="1"/>
      <c r="CE3" s="1"/>
      <c r="CF3" s="1"/>
      <c r="CG3" s="1"/>
      <c r="CH3" s="1"/>
      <c r="CI3" s="1"/>
      <c r="CJ3" s="1"/>
      <c r="CK3" s="1"/>
      <c r="CL3" s="1"/>
      <c r="CM3" s="1"/>
      <c r="CN3" s="1"/>
    </row>
    <row r="4" spans="1:92" ht="30" customHeight="1" x14ac:dyDescent="0.3">
      <c r="A4" s="1"/>
      <c r="B4" s="421" t="s">
        <v>12</v>
      </c>
      <c r="C4" s="263"/>
      <c r="D4" s="263"/>
      <c r="E4" s="263"/>
      <c r="F4" s="263"/>
      <c r="G4" s="263"/>
      <c r="H4" s="263"/>
      <c r="I4" s="263"/>
      <c r="J4" s="327"/>
      <c r="K4" s="422" t="s">
        <v>13</v>
      </c>
      <c r="L4" s="263"/>
      <c r="M4" s="263"/>
      <c r="N4" s="263"/>
      <c r="O4" s="263"/>
      <c r="P4" s="263"/>
      <c r="Q4" s="263"/>
      <c r="R4" s="263"/>
      <c r="S4" s="263"/>
      <c r="T4" s="263"/>
      <c r="U4" s="327"/>
      <c r="V4" s="422" t="s">
        <v>14</v>
      </c>
      <c r="W4" s="263"/>
      <c r="X4" s="263"/>
      <c r="Y4" s="263"/>
      <c r="Z4" s="263"/>
      <c r="AA4" s="263"/>
      <c r="AB4" s="263"/>
      <c r="AC4" s="263"/>
      <c r="AD4" s="327"/>
      <c r="AE4" s="422" t="s">
        <v>15</v>
      </c>
      <c r="AF4" s="263"/>
      <c r="AG4" s="263"/>
      <c r="AH4" s="263"/>
      <c r="AI4" s="263"/>
      <c r="AJ4" s="263"/>
      <c r="AK4" s="263"/>
      <c r="AL4" s="263"/>
      <c r="AM4" s="263"/>
      <c r="AN4" s="327"/>
      <c r="AO4" s="376" t="s">
        <v>16</v>
      </c>
      <c r="AP4" s="263"/>
      <c r="AQ4" s="263"/>
      <c r="AR4" s="263"/>
      <c r="AS4" s="327"/>
      <c r="AT4" s="376" t="s">
        <v>17</v>
      </c>
      <c r="AU4" s="263"/>
      <c r="AV4" s="263"/>
      <c r="AW4" s="263"/>
      <c r="AX4" s="263"/>
      <c r="AY4" s="327"/>
      <c r="AZ4" s="376" t="s">
        <v>18</v>
      </c>
      <c r="BA4" s="263"/>
      <c r="BB4" s="263"/>
      <c r="BC4" s="327"/>
      <c r="BD4" s="394" t="s">
        <v>19</v>
      </c>
      <c r="BE4" s="263"/>
      <c r="BF4" s="263"/>
      <c r="BG4" s="263"/>
      <c r="BH4" s="263"/>
      <c r="BI4" s="263"/>
      <c r="BJ4" s="327"/>
      <c r="BK4" s="419" t="s">
        <v>20</v>
      </c>
      <c r="BL4" s="205"/>
      <c r="BM4" s="205"/>
      <c r="BN4" s="205"/>
      <c r="BO4" s="205"/>
      <c r="BP4" s="205"/>
      <c r="BQ4" s="205"/>
      <c r="BR4" s="205"/>
      <c r="BS4" s="205"/>
      <c r="BT4" s="205"/>
      <c r="BU4" s="205"/>
      <c r="BV4" s="328"/>
      <c r="BW4" s="420" t="s">
        <v>21</v>
      </c>
      <c r="BX4" s="205"/>
      <c r="BY4" s="205"/>
      <c r="BZ4" s="205"/>
      <c r="CA4" s="205"/>
      <c r="CB4" s="205"/>
      <c r="CC4" s="206"/>
      <c r="CD4" s="1"/>
      <c r="CE4" s="1"/>
      <c r="CF4" s="1"/>
      <c r="CG4" s="1"/>
      <c r="CH4" s="1"/>
      <c r="CI4" s="1"/>
      <c r="CJ4" s="1"/>
      <c r="CK4" s="1"/>
      <c r="CL4" s="1"/>
      <c r="CM4" s="1"/>
      <c r="CN4" s="1"/>
    </row>
    <row r="5" spans="1:92" ht="15.75" customHeight="1" x14ac:dyDescent="0.3">
      <c r="A5" s="1"/>
      <c r="B5" s="369" t="str">
        <f>'Store Data'!O10</f>
        <v>Dominic Llanos</v>
      </c>
      <c r="C5" s="247"/>
      <c r="D5" s="247"/>
      <c r="E5" s="247"/>
      <c r="F5" s="247"/>
      <c r="G5" s="247"/>
      <c r="H5" s="247"/>
      <c r="I5" s="247"/>
      <c r="J5" s="250"/>
      <c r="K5" s="370" t="str">
        <f>'Store Data'!P10</f>
        <v>Allison Doherty</v>
      </c>
      <c r="L5" s="247"/>
      <c r="M5" s="247"/>
      <c r="N5" s="247"/>
      <c r="O5" s="247"/>
      <c r="P5" s="247"/>
      <c r="Q5" s="247"/>
      <c r="R5" s="247"/>
      <c r="S5" s="247"/>
      <c r="T5" s="247"/>
      <c r="U5" s="250"/>
      <c r="V5" s="371" t="str">
        <f>'Store Data'!M10</f>
        <v>Pierce Smith</v>
      </c>
      <c r="W5" s="247"/>
      <c r="X5" s="247"/>
      <c r="Y5" s="247"/>
      <c r="Z5" s="247"/>
      <c r="AA5" s="247"/>
      <c r="AB5" s="247"/>
      <c r="AC5" s="247"/>
      <c r="AD5" s="250"/>
      <c r="AE5" s="370" t="str">
        <f>'Store Data'!Q10</f>
        <v>Tray Kemp</v>
      </c>
      <c r="AF5" s="247"/>
      <c r="AG5" s="247"/>
      <c r="AH5" s="247"/>
      <c r="AI5" s="247"/>
      <c r="AJ5" s="247"/>
      <c r="AK5" s="247"/>
      <c r="AL5" s="247"/>
      <c r="AM5" s="247"/>
      <c r="AN5" s="250"/>
      <c r="AO5" s="372" t="str">
        <f>'Store Data'!F10</f>
        <v>S06C-R</v>
      </c>
      <c r="AP5" s="247"/>
      <c r="AQ5" s="247"/>
      <c r="AR5" s="247"/>
      <c r="AS5" s="250"/>
      <c r="AT5" s="373">
        <f>'Store Data'!S10</f>
        <v>39513</v>
      </c>
      <c r="AU5" s="247"/>
      <c r="AV5" s="247"/>
      <c r="AW5" s="247"/>
      <c r="AX5" s="247"/>
      <c r="AY5" s="250"/>
      <c r="AZ5" s="374">
        <f ca="1">(TODAY()-AT5)/365</f>
        <v>15.449315068493151</v>
      </c>
      <c r="BA5" s="247"/>
      <c r="BB5" s="247"/>
      <c r="BC5" s="278"/>
      <c r="BD5" s="367">
        <f>'Store Data'!C10</f>
        <v>45311</v>
      </c>
      <c r="BE5" s="247"/>
      <c r="BF5" s="247"/>
      <c r="BG5" s="247"/>
      <c r="BH5" s="247"/>
      <c r="BI5" s="247"/>
      <c r="BJ5" s="250"/>
      <c r="BK5" s="368" t="str">
        <f>'Store Data'!E10</f>
        <v>3.0/BI</v>
      </c>
      <c r="BL5" s="234"/>
      <c r="BM5" s="234"/>
      <c r="BN5" s="234"/>
      <c r="BO5" s="234"/>
      <c r="BP5" s="234"/>
      <c r="BQ5" s="234"/>
      <c r="BR5" s="234"/>
      <c r="BS5" s="234"/>
      <c r="BT5" s="234"/>
      <c r="BU5" s="234"/>
      <c r="BV5" s="283"/>
      <c r="BW5" s="233" t="str">
        <f>'Store Data'!R10</f>
        <v>CPH</v>
      </c>
      <c r="BX5" s="234"/>
      <c r="BY5" s="234"/>
      <c r="BZ5" s="234"/>
      <c r="CA5" s="234"/>
      <c r="CB5" s="234"/>
      <c r="CC5" s="235"/>
      <c r="CD5" s="1"/>
      <c r="CE5" s="1"/>
      <c r="CF5" s="1"/>
      <c r="CG5" s="1"/>
      <c r="CH5" s="1"/>
      <c r="CI5" s="1"/>
      <c r="CJ5" s="1"/>
      <c r="CK5" s="1"/>
      <c r="CL5" s="1"/>
      <c r="CM5" s="1"/>
      <c r="CN5" s="1"/>
    </row>
    <row r="6" spans="1:92" ht="24.75" customHeight="1" x14ac:dyDescent="0.3">
      <c r="A6" s="1"/>
      <c r="B6" s="382" t="s">
        <v>22</v>
      </c>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2"/>
      <c r="AJ6" s="383"/>
      <c r="AK6" s="201"/>
      <c r="AL6" s="202"/>
      <c r="AM6" s="383" t="str">
        <f>IFERROR(VLOOKUP(B3,SYNEXIS!A2:C418,2,FALSE),"NOT INSTALLED")</f>
        <v>NOT INSTALLED</v>
      </c>
      <c r="AN6" s="201"/>
      <c r="AO6" s="201"/>
      <c r="AP6" s="201"/>
      <c r="AQ6" s="201"/>
      <c r="AR6" s="201"/>
      <c r="AS6" s="201"/>
      <c r="AT6" s="201"/>
      <c r="AU6" s="201"/>
      <c r="AV6" s="201"/>
      <c r="AW6" s="201"/>
      <c r="AX6" s="201"/>
      <c r="AY6" s="201"/>
      <c r="AZ6" s="201"/>
      <c r="BA6" s="201"/>
      <c r="BB6" s="201"/>
      <c r="BC6" s="201"/>
      <c r="BD6" s="201"/>
      <c r="BE6" s="201"/>
      <c r="BF6" s="201"/>
      <c r="BG6" s="201"/>
      <c r="BH6" s="2"/>
      <c r="BI6" s="2"/>
      <c r="BJ6" s="2"/>
      <c r="BK6" s="2"/>
      <c r="BL6" s="2"/>
      <c r="BM6" s="2"/>
      <c r="BN6" s="2"/>
      <c r="BO6" s="2"/>
      <c r="BP6" s="2"/>
      <c r="BQ6" s="2"/>
      <c r="BR6" s="2"/>
      <c r="BS6" s="2"/>
      <c r="BT6" s="2"/>
      <c r="BU6" s="2"/>
      <c r="BV6" s="2"/>
      <c r="BW6" s="2"/>
      <c r="BX6" s="2"/>
      <c r="BY6" s="2"/>
      <c r="BZ6" s="2"/>
      <c r="CA6" s="2"/>
      <c r="CB6" s="2"/>
      <c r="CC6" s="3"/>
      <c r="CD6" s="1"/>
      <c r="CE6" s="1"/>
      <c r="CF6" s="1"/>
      <c r="CG6" s="1"/>
      <c r="CH6" s="1"/>
      <c r="CI6" s="1"/>
      <c r="CJ6" s="1"/>
      <c r="CK6" s="1"/>
      <c r="CL6" s="1"/>
      <c r="CM6" s="1"/>
      <c r="CN6" s="1"/>
    </row>
    <row r="7" spans="1:92" ht="30" customHeight="1" x14ac:dyDescent="0.3">
      <c r="A7" s="1"/>
      <c r="B7" s="384" t="s">
        <v>23</v>
      </c>
      <c r="C7" s="201"/>
      <c r="D7" s="202"/>
      <c r="E7" s="203" t="s">
        <v>24</v>
      </c>
      <c r="F7" s="201"/>
      <c r="G7" s="201"/>
      <c r="H7" s="201"/>
      <c r="I7" s="201"/>
      <c r="J7" s="201"/>
      <c r="K7" s="201"/>
      <c r="L7" s="202"/>
      <c r="M7" s="203" t="s">
        <v>25</v>
      </c>
      <c r="N7" s="201"/>
      <c r="O7" s="201"/>
      <c r="P7" s="201"/>
      <c r="Q7" s="201"/>
      <c r="R7" s="201"/>
      <c r="S7" s="201"/>
      <c r="T7" s="201"/>
      <c r="U7" s="201"/>
      <c r="V7" s="201"/>
      <c r="W7" s="202"/>
      <c r="X7" s="203" t="s">
        <v>26</v>
      </c>
      <c r="Y7" s="201"/>
      <c r="Z7" s="202"/>
      <c r="AA7" s="203" t="s">
        <v>27</v>
      </c>
      <c r="AB7" s="201"/>
      <c r="AC7" s="201"/>
      <c r="AD7" s="201"/>
      <c r="AE7" s="202"/>
      <c r="AF7" s="393" t="s">
        <v>28</v>
      </c>
      <c r="AG7" s="201"/>
      <c r="AH7" s="202"/>
      <c r="AI7" s="375" t="s">
        <v>29</v>
      </c>
      <c r="AJ7" s="263"/>
      <c r="AK7" s="263"/>
      <c r="AL7" s="263"/>
      <c r="AM7" s="263"/>
      <c r="AN7" s="263"/>
      <c r="AO7" s="263"/>
      <c r="AP7" s="263"/>
      <c r="AQ7" s="263"/>
      <c r="AR7" s="327"/>
      <c r="AS7" s="376" t="s">
        <v>30</v>
      </c>
      <c r="AT7" s="263"/>
      <c r="AU7" s="263"/>
      <c r="AV7" s="263"/>
      <c r="AW7" s="263"/>
      <c r="AX7" s="263"/>
      <c r="AY7" s="365"/>
      <c r="AZ7" s="377" t="s">
        <v>31</v>
      </c>
      <c r="BA7" s="263"/>
      <c r="BB7" s="263"/>
      <c r="BC7" s="327"/>
      <c r="BD7" s="378" t="s">
        <v>32</v>
      </c>
      <c r="BE7" s="263"/>
      <c r="BF7" s="263"/>
      <c r="BG7" s="327"/>
      <c r="BH7" s="394" t="s">
        <v>33</v>
      </c>
      <c r="BI7" s="263"/>
      <c r="BJ7" s="263"/>
      <c r="BK7" s="263"/>
      <c r="BL7" s="327"/>
      <c r="BM7" s="394" t="s">
        <v>34</v>
      </c>
      <c r="BN7" s="263"/>
      <c r="BO7" s="263"/>
      <c r="BP7" s="263"/>
      <c r="BQ7" s="263"/>
      <c r="BR7" s="327"/>
      <c r="BS7" s="395" t="s">
        <v>35</v>
      </c>
      <c r="BT7" s="201"/>
      <c r="BU7" s="201"/>
      <c r="BV7" s="208"/>
      <c r="BW7" s="320" t="s">
        <v>36</v>
      </c>
      <c r="BX7" s="201"/>
      <c r="BY7" s="201"/>
      <c r="BZ7" s="201"/>
      <c r="CA7" s="201"/>
      <c r="CB7" s="201"/>
      <c r="CC7" s="245"/>
      <c r="CD7" s="1"/>
      <c r="CE7" s="379" t="str">
        <f>'Store Data'!N10</f>
        <v>Rob Mangus</v>
      </c>
      <c r="CF7" s="380"/>
      <c r="CG7" s="380"/>
      <c r="CH7" s="380"/>
      <c r="CI7" s="380"/>
      <c r="CJ7" s="380"/>
      <c r="CK7" s="380"/>
      <c r="CL7" s="380"/>
      <c r="CM7" s="380"/>
      <c r="CN7" s="381"/>
    </row>
    <row r="8" spans="1:92" ht="24.75" customHeight="1" x14ac:dyDescent="0.3">
      <c r="A8" s="1"/>
      <c r="B8" s="396" t="s">
        <v>37</v>
      </c>
      <c r="C8" s="275"/>
      <c r="D8" s="275"/>
      <c r="E8" s="385" t="str">
        <f>'Store Data'!V10</f>
        <v>5620G08573</v>
      </c>
      <c r="F8" s="386"/>
      <c r="G8" s="386"/>
      <c r="H8" s="386"/>
      <c r="I8" s="386"/>
      <c r="J8" s="386"/>
      <c r="K8" s="386"/>
      <c r="L8" s="386"/>
      <c r="M8" s="387" t="str">
        <f>'Store Data'!W10</f>
        <v>LGH180H4BH4Y</v>
      </c>
      <c r="N8" s="228"/>
      <c r="O8" s="228"/>
      <c r="P8" s="228"/>
      <c r="Q8" s="228"/>
      <c r="R8" s="228"/>
      <c r="S8" s="228"/>
      <c r="T8" s="228"/>
      <c r="U8" s="228"/>
      <c r="V8" s="228"/>
      <c r="W8" s="270"/>
      <c r="X8" s="423" t="str">
        <f>IF(MID(M8,7,2)="05","4",IF(MID(M8,7,2)="06","5",IF(MID(M8,7,2)="07","6",IF(MID(M8,7,2)="08","7.5",IF(MID(M8,7,2)="09","8.5",IF(MID(M8,7,2)="12","10",IF(MID(M8,7,2)="14","12.5",IF(MID(M8,7,2)="16","15",IF(MID(M8,4,3)="300","25",IF(MID(M8,4,3)="240","20",IF(MID(M8,4,3)="210","17.5",IF(MID(M8,4,3)="180","15",IF(MID(M8,4,3)="150","12.5",IF(MID(M8,4,3)="120","10",IF(MID(M8,4,3)="102","8.5",IF(MID(M8,4,3)="090","7.5",IF(MID(M8,4,3)="092","7.5",IF(MID(M8,4,3)="072","6",IF(MID(M8,4,3)="060","5",IF(MID(M8,4,3)="036","3",IF(MID(M8,4,3)="048","4",IF(MID(M8,4,3)="015","15",""))))))))))))))))))))))</f>
        <v>15</v>
      </c>
      <c r="Y8" s="275"/>
      <c r="Z8" s="313"/>
      <c r="AA8" s="424" t="str">
        <f>IF(ISBLANK(M8),"",IF(MID(M8,1,2)="RN","AAON",IF(MID(M8,1,3)="LHC","Lennox",IF(MID(M8,1,3)="LHA","Lennox",IF(MID(M8,1,3)="KHA","Lennox",IF(MID(M8,1,3)="LCH","Lennox",IF(MID(M8,1,3)="LCA","Lennox",IF(MID(M8,1,3)="LGA","Lennox",IF(MID(M8,1,3)="LGC","Lennox",IF(MID(M8,1,3)="LGH","Lennox","Carrier"))))))))))</f>
        <v>Lennox</v>
      </c>
      <c r="AB8" s="263"/>
      <c r="AC8" s="263"/>
      <c r="AD8" s="263"/>
      <c r="AE8" s="327"/>
      <c r="AF8" s="388">
        <f ca="1">'Store Data'!Y10</f>
        <v>3.1205479452054794</v>
      </c>
      <c r="AG8" s="256"/>
      <c r="AH8" s="265"/>
      <c r="AI8" s="389" t="str">
        <f t="array" ref="AI8">IF(ISBLANK(E8),"",IF(MID(M8,1,2)="RN","RN SERIES",IF(MID(M8,1,3)="YSC","TRANE",IF(MID(M8,1,3)="50K","WEAMaker SE",IF(MID(M8,1,4)="48ES","Comfort",IF(MID(M8,1,3)="48H","WEAMaster HE",IF(MID(M8,1,3)="48T","WEAMaker SE",IF(MID(M8,3,2)="HP","HEAT PUMP",IF(MID(M8,3,2)="KC","WEAMaker SE",IF(MID(M8,3,2)="FC","WEAMaker EcoBlue",IF(MID(M8,1,3)="KGB","LANDMARK",IF(COUNT(FIND({5610,5611,5612,5613,5614,5615,5616,5617,5618,5619,5620,5621},E8))&gt;0,"ENERGENCE","L SERIES"))))))))))))</f>
        <v>ENERGENCE</v>
      </c>
      <c r="AJ8" s="263"/>
      <c r="AK8" s="263"/>
      <c r="AL8" s="263"/>
      <c r="AM8" s="263"/>
      <c r="AN8" s="263"/>
      <c r="AO8" s="263"/>
      <c r="AP8" s="263"/>
      <c r="AQ8" s="263"/>
      <c r="AR8" s="327"/>
      <c r="AS8" s="390" t="str">
        <f>IF(MID(AO5,1,7)="S97-100","RR/DIN A/ENTA",IF(MID(AO5,1,7)="S97-110","RR/DIN A/ENT A",IF(MID(AO5,1,7)="S97-120","RR/DIN A",IF(MID(AO5,1,7)="S97-136","RR/DIN A",IF(MID(AO5,1,7)="S97-138","RR/DIN A",IF(MID(AO5,1,4)="S03A","KITCHEN",IF(MID(AO5,1,4)="S03C","KITCHEN",IF(MID(AO5,1,4)="S03E","KITCHEN",IF(MID(AO5,1,7)="S03-128","KITHEN",IF(MID(AO5,1,7)="S03-146","KITCHEN",IF(MID(AO5,1,9)="S03-150SW","KITCHEN",IF(MID(AO5,1,7)="S04-110","KITCHEN",IF(MID(AO5,1,3)="S04","Kitchen",IF(MID(AO5,1,4)="S06A","KITCHEN",IF(MID(AO5,1,4)="S06B","KITCHEN",IF(MID(AO5,1,4)="S06C","KITCHEN",IF(MID(AO5,1,4)="S06E","KITCHEN",IF(MID(AO5,1,7)="S08N SM","KITCHEN",IF(MID(AO5,1,4)="S08A","KITCHEN",IF(MID(AO5,1,4)="S08C","KITCHEN/ELEC",IF(MID(AO5,1,4)="S08E","KITCHEN",IF(MID(AO5,1,6)="S08N-T","KITCHEN",IF(MID(AO5,1,7)="S08N-LG","KITCHEN",IF(MID(AO5,9,2)="AZ","KITCHEN",IF(MID(AO5,1,2)="KK","MECH/MP/KITCHEN","")))))))))))))))))))))))))</f>
        <v>KITCHEN</v>
      </c>
      <c r="AT8" s="256"/>
      <c r="AU8" s="256"/>
      <c r="AV8" s="256"/>
      <c r="AW8" s="256"/>
      <c r="AX8" s="256"/>
      <c r="AY8" s="225"/>
      <c r="AZ8" s="391">
        <f>VALUE(IF(V20=15,"2518",IF(V20=12.5,"2518",IF(V20=10,"2352",IF(V20=8.5,"2352",IF(V20=7.5,"1911",IF(V20=6,"1911",IF(V20=5,"1828",IF(V20=4,"1828","0")))))))))</f>
        <v>0</v>
      </c>
      <c r="BA8" s="263"/>
      <c r="BB8" s="263"/>
      <c r="BC8" s="327"/>
      <c r="BD8" s="392">
        <f>VALUE(IF(V22=15,"9662",IF(V22=12.5,"9662",IF(V22=10,"6452",IF(V22=8.5,"6452",IF(V22=7.5,"5397",IF(V22=6,"5397",IF(V22=5,"4161",IF(V22=4,"4161","0")))))))))</f>
        <v>0</v>
      </c>
      <c r="BE8" s="263"/>
      <c r="BF8" s="263"/>
      <c r="BG8" s="327"/>
      <c r="BH8" s="392">
        <f>VALUE(IF(V$24=15,"475",IF(V$24=12.5,"475",IF(V$24=10,"475",IF(V$24=8.5,"475",IF(V$24=7.5,"475",IF(V$24=6,"475",IF(V$24=5,"475",IF(V$24=4,"475","0")))))))))</f>
        <v>0</v>
      </c>
      <c r="BI8" s="263"/>
      <c r="BJ8" s="263"/>
      <c r="BK8" s="263"/>
      <c r="BL8" s="327"/>
      <c r="BM8" s="392">
        <f>VALUE(IF(V$26=15,"9662",IF(V$26=12.5,"9662",IF(V$26=10,"6452",IF(V$26=8.5,"6452",IF(V$26=7.5,"5397",IF(V$26=6,"5397",IF(V$26=5,"4161",IF(V$26=4,"4161","0")))))))))</f>
        <v>0</v>
      </c>
      <c r="BN8" s="263"/>
      <c r="BO8" s="263"/>
      <c r="BP8" s="263"/>
      <c r="BQ8" s="263"/>
      <c r="BR8" s="327"/>
      <c r="BS8" s="392">
        <f>VALUE(IF(V$28=15,"537",IF(V$28=12.5,"537",IF(V$28=10,"537",IF(V$28=8.5,"537",IF(V$28=7.5,"437",IF(V$28=6,"537",IF(V$28=5,"537",IF(V$28=4,"537","0")))))))))</f>
        <v>0</v>
      </c>
      <c r="BT8" s="263"/>
      <c r="BU8" s="263"/>
      <c r="BV8" s="263"/>
      <c r="BW8" s="391">
        <f t="shared" ref="BW8:BW15" si="0">SUM(AZ8:BS8)</f>
        <v>0</v>
      </c>
      <c r="BX8" s="263"/>
      <c r="BY8" s="263"/>
      <c r="BZ8" s="263"/>
      <c r="CA8" s="263"/>
      <c r="CB8" s="263"/>
      <c r="CC8" s="331"/>
      <c r="CD8" s="1"/>
      <c r="CE8" s="1"/>
      <c r="CF8" s="1"/>
      <c r="CG8" s="1"/>
      <c r="CH8" s="1"/>
      <c r="CI8" s="1"/>
      <c r="CJ8" s="1"/>
      <c r="CK8" s="1"/>
      <c r="CL8" s="1"/>
      <c r="CM8" s="1"/>
      <c r="CN8" s="1"/>
    </row>
    <row r="9" spans="1:92" ht="24.75" customHeight="1" x14ac:dyDescent="0.3">
      <c r="A9" s="1"/>
      <c r="B9" s="425" t="s">
        <v>38</v>
      </c>
      <c r="C9" s="228"/>
      <c r="D9" s="228"/>
      <c r="E9" s="385" t="s">
        <v>39</v>
      </c>
      <c r="F9" s="386"/>
      <c r="G9" s="386"/>
      <c r="H9" s="386"/>
      <c r="I9" s="386"/>
      <c r="J9" s="386"/>
      <c r="K9" s="386"/>
      <c r="L9" s="386"/>
      <c r="M9" s="387" t="s">
        <v>40</v>
      </c>
      <c r="N9" s="228"/>
      <c r="O9" s="228"/>
      <c r="P9" s="228"/>
      <c r="Q9" s="228"/>
      <c r="R9" s="228"/>
      <c r="S9" s="228"/>
      <c r="T9" s="228"/>
      <c r="U9" s="228"/>
      <c r="V9" s="228"/>
      <c r="W9" s="270"/>
      <c r="X9" s="423" t="str">
        <f t="shared" ref="X9:X13" si="1">IF(MID(M9,7,2)="05","4",IF(MID(M9,7,2)="06","5",IF(MID(M9,7,2)="07","6",IF(MID(M9,7,2)="08","7.5",IF(MID(M9,7,2)="09","8.5",IF(MID(M9,7,2)="12","10",IF(MID(M9,7,2)="14","12.5",IF(MID(M9,7,2)="16","15",IF(MID(M9,4,3)="300","25",IF(MID(M9,4,3)="210","17.5",IF(MID(M9,4,3)="180","15",IF(MID(M9,4,3)="150","12.5",IF(MID(M9,4,3)="120","10",IF(MID(M9,4,3)="102","8.5",IF(MID(M9,4,3)="090","7.5",IF(MID(M9,4,3)="092","7.5",IF(MID(M9,4,3)="072","6",IF(MID(M9,4,3)="060","5",IF(MID(M9,4,3)="036","3",IF(MID(M9,4,3)="048","4",""))))))))))))))))))))</f>
        <v>8.5</v>
      </c>
      <c r="Y9" s="275"/>
      <c r="Z9" s="313"/>
      <c r="AA9" s="426" t="str">
        <f t="shared" ref="AA9:AA12" si="2">IF(ISBLANK(M9),"",IF(MID(M9,1,2)="RN","AAON",IF(MID(M9,1,3)="LHC","Lennox",IF(MID(M9,1,3)="LHA","Lennox",IF(MID(M9,1,3)="KHA","Lennox",IF(MID(M9,1,3)="LCH","Lennox",IF(MID(M9,1,3)="LCA","Lennox",IF(MID(M9,1,3)="LGA","Lennox",IF(MID(M9,1,3)="LGH","Lennox","Carrier")))))))))</f>
        <v>Lennox</v>
      </c>
      <c r="AB9" s="234"/>
      <c r="AC9" s="234"/>
      <c r="AD9" s="234"/>
      <c r="AE9" s="283"/>
      <c r="AF9" s="399">
        <f ca="1">'Store Data'!AD10</f>
        <v>2.9506849315068493</v>
      </c>
      <c r="AG9" s="386"/>
      <c r="AH9" s="386"/>
      <c r="AI9" s="400" t="str">
        <f t="array" ref="AI9">IF(ISBLANK(E9),"",IF(MID(M9,1,2)="RN","RN SERIES",IF(MID(M9,1,3)="YSC","TRANE",IF(MID(M9,1,3)="50K","WEAMaker SE",IF(MID(M9,1,4)="48ES","Comfort",IF(MID(M9,1,3)="48H","WEAMaster HE",IF(MID(M9,1,3)="48T","WEAMaker SE",IF(MID(M9,3,2)="HP","HEAT PUMP",IF(MID(M9,3,2)="KC","WEAMaker SE",IF(MID(M9,3,2)="FC","WEAMaker EcoBlue",IF(MID(M9,1,3)="KGB","LANDMARK",IF(COUNT(FIND({5610,5611,5612,5613,5614,5615,5616,5617,5618,5619,5620,5621},E9))&gt;0,"ENERGENCE","L SERIES"))))))))))))</f>
        <v>ENERGENCE</v>
      </c>
      <c r="AJ9" s="234"/>
      <c r="AK9" s="234"/>
      <c r="AL9" s="234"/>
      <c r="AM9" s="234"/>
      <c r="AN9" s="234"/>
      <c r="AO9" s="234"/>
      <c r="AP9" s="234"/>
      <c r="AQ9" s="234"/>
      <c r="AR9" s="283"/>
      <c r="AS9" s="401" t="str">
        <f>IF(MID(AO5,1,7)="S97-100","KITCHEN",IF(MID(AO5,1,7)="S97-110","KITCHEN",IF(MID(AO5,1,7)="S97-120","KITCHEN",IF(MID(AO5,1,7)="S97-136","KITCHEN",IF(MID(AO5,1,7)="S97-138","KITCHEN",IF(MID(A5,1,4)="S03A","SERV/ENT A/",IF(MID(AO5,1,4)="S03C","MECH/RR/DIN A",IF(MID(AO5,1,4)="S03E","MECH/RR/DINA",IF(MID(AO5,1,7)="S03-128","RR/DIN A/MECH/ELEC",IF(MID(AO5,1,7)="S03-146","RR/DIN A",IF(MID(AO5,1,9)="S03-150SW","RR/DIN A/MECH",IF(MID(AO5,1,7)="S04-110","MECH/RR/DIN A",IF(MID(AO5,1,3)="S04","Mech/RR/Din A",IF(MID(AO5,1,4)="S06A","ENT A/SERV/DT",IF(MID(AO5,1,4)="S06B","MECH/RR/DIN A",IF(MID(AO5,1,4)="S06C","MECH/RR/DIN A",IF(MID(AO5,1,4)="S06E","MECH/RR/DIN A",IF(MID(AO5,1,4)="S08A","DT/SERV/ENT",IF(MID(AO5,1,4)="S08C","DIN A/RR/MECH/BRK",IF(MID(AO5,1,4)="S08E","DIN A/RR/BRK RM/MECH",IF(MID(AO5,1,6)="S08N-T","MECH/RR/DIN A/ENT A",IF(MID(AO5,1,7)="S08N SM","MECH/RR/DIN A/ENT A",IF(MID(AO5,1,7)="S08N-LG","MECH/RR/DIN A/ENT A",IF(MID(AO5,9,2)="AZ","DINING",IF(MID(AO5,1,2)="KK","RR/DIN A,/ENT A","")))))))))))))))))))))))))</f>
        <v>MECH/RR/DIN A</v>
      </c>
      <c r="AT9" s="228"/>
      <c r="AU9" s="228"/>
      <c r="AV9" s="228"/>
      <c r="AW9" s="228"/>
      <c r="AX9" s="228"/>
      <c r="AY9" s="229"/>
      <c r="AZ9" s="398">
        <f>VALUE(IF(AB20=15,"2518",IF(AB20=12.5,"2518",IF(AB20=10,"2352",IF(AB20=8.5,"2352",IF(AB20=7.5,"1911",IF(AB20=6,"1911",IF(AB20=5,"1828",IF(AB20=4,"1828","0")))))))))</f>
        <v>0</v>
      </c>
      <c r="BA9" s="228"/>
      <c r="BB9" s="228"/>
      <c r="BC9" s="270"/>
      <c r="BD9" s="397">
        <f>VALUE(IF(AB22=15,"9662",IF(AB22=12.5,"9662",IF(AB22=10,"6452",IF(AB22=8.5,"6452",IF(AB22=7.5,"5397",IF(AB22=6,"5397",IF(AB22=5,"4161",IF(AB22=4,"4151","0")))))))))</f>
        <v>0</v>
      </c>
      <c r="BE9" s="228"/>
      <c r="BF9" s="228"/>
      <c r="BG9" s="270"/>
      <c r="BH9" s="397">
        <f>VALUE(IF(AB$24=15,"475",IF(AB$24=12.5,"475",IF(AB$24=10,"475",IF(AB$24=8.5,"475",IF(AB$24=7.5,"475",IF(AB$24=6,"475",IF(AB$24=5,"475",IF(AB$24=4,"475","0")))))))))</f>
        <v>0</v>
      </c>
      <c r="BI9" s="228"/>
      <c r="BJ9" s="228"/>
      <c r="BK9" s="228"/>
      <c r="BL9" s="270"/>
      <c r="BM9" s="397">
        <f>VALUE(IF(AB$26=15,"9662",IF(AB$26=12.5,"9662",IF(AB$26=10,"6452",IF(AB$26=8.5,"6452",IF(AB$26=7.5,"5397",IF(AB$26=6,"5397",IF(AB$26=5,"4161",IF(AB$26=4,"4161","0")))))))))</f>
        <v>0</v>
      </c>
      <c r="BN9" s="228"/>
      <c r="BO9" s="228"/>
      <c r="BP9" s="228"/>
      <c r="BQ9" s="228"/>
      <c r="BR9" s="270"/>
      <c r="BS9" s="397">
        <f>VALUE(IF(AB$28=15,"537",IF(AB$28=12.5,"537",IF(AB$28=10,"537",IF(AB$28=8.5,"537",IF(AB$28=7.5,"437",IF(AB$28=6,"537",IF(AB$28=5,"537",IF(AB$28=4,"537","0")))))))))</f>
        <v>0</v>
      </c>
      <c r="BT9" s="228"/>
      <c r="BU9" s="228"/>
      <c r="BV9" s="228"/>
      <c r="BW9" s="398">
        <f t="shared" si="0"/>
        <v>0</v>
      </c>
      <c r="BX9" s="228"/>
      <c r="BY9" s="228"/>
      <c r="BZ9" s="228"/>
      <c r="CA9" s="228"/>
      <c r="CB9" s="228"/>
      <c r="CC9" s="237"/>
      <c r="CD9" s="1"/>
      <c r="CE9" s="1"/>
      <c r="CF9" s="1"/>
      <c r="CG9" s="1"/>
      <c r="CH9" s="1"/>
      <c r="CI9" s="1"/>
      <c r="CJ9" s="1"/>
      <c r="CK9" s="1"/>
      <c r="CL9" s="1"/>
      <c r="CM9" s="1"/>
      <c r="CN9" s="1"/>
    </row>
    <row r="10" spans="1:92" ht="24.75" customHeight="1" x14ac:dyDescent="0.3">
      <c r="A10" s="1"/>
      <c r="B10" s="425" t="s">
        <v>41</v>
      </c>
      <c r="C10" s="228"/>
      <c r="D10" s="228"/>
      <c r="E10" s="385" t="str">
        <f>'Store Data'!AF10</f>
        <v>5620J03770</v>
      </c>
      <c r="F10" s="386"/>
      <c r="G10" s="386"/>
      <c r="H10" s="386"/>
      <c r="I10" s="386"/>
      <c r="J10" s="386"/>
      <c r="K10" s="386"/>
      <c r="L10" s="386"/>
      <c r="M10" s="387" t="str">
        <f>'Store Data'!AG10</f>
        <v>LGH120H4BH4Y</v>
      </c>
      <c r="N10" s="228"/>
      <c r="O10" s="228"/>
      <c r="P10" s="228"/>
      <c r="Q10" s="228"/>
      <c r="R10" s="228"/>
      <c r="S10" s="228"/>
      <c r="T10" s="228"/>
      <c r="U10" s="228"/>
      <c r="V10" s="228"/>
      <c r="W10" s="270"/>
      <c r="X10" s="423" t="str">
        <f t="shared" si="1"/>
        <v>10</v>
      </c>
      <c r="Y10" s="275"/>
      <c r="Z10" s="313"/>
      <c r="AA10" s="430" t="str">
        <f t="shared" si="2"/>
        <v>Lennox</v>
      </c>
      <c r="AB10" s="228"/>
      <c r="AC10" s="228"/>
      <c r="AD10" s="228"/>
      <c r="AE10" s="270"/>
      <c r="AF10" s="399">
        <f ca="1">'Store Data'!AI10</f>
        <v>2.9506849315068493</v>
      </c>
      <c r="AG10" s="386"/>
      <c r="AH10" s="386"/>
      <c r="AI10" s="448" t="str">
        <f t="array" ref="AI10">IF(ISBLANK(E10),"",IF(MID(M10,1,2)="RN","RN SERIES",IF(MID(M10,1,3)="YSC","TRANE",IF(MID(M10,1,3)="50K","WEAMaker SE",IF(MID(M10,1,4)="48ES","Comfort",IF(MID(M10,1,3)="48H","WEAMaster HE",IF(MID(M10,1,3)="48T","WEAMaker SE",IF(MID(M10,3,2)="HP","HEAT PUMP",IF(MID(M10,3,2)="KC","WEAMaker SE",IF(MID(M10,3,2)="FC","WEAMaker EcoBlue",IF(MID(M10,1,3)="KGB","LANDMARK",IF(COUNT(FIND({5610,5611,5612,5613,5614,5615,5616,5617,5618,5619,5620,5621},E10))&gt;0,"ENERGENCE","L SERIES"))))))))))))</f>
        <v>ENERGENCE</v>
      </c>
      <c r="AJ10" s="228"/>
      <c r="AK10" s="228"/>
      <c r="AL10" s="228"/>
      <c r="AM10" s="228"/>
      <c r="AN10" s="228"/>
      <c r="AO10" s="228"/>
      <c r="AP10" s="228"/>
      <c r="AQ10" s="228"/>
      <c r="AR10" s="270"/>
      <c r="AS10" s="447" t="str">
        <f>IF(MID(AO5,1,7)="S97-100","SERV/DT/ENT B",IF(MID(AO5,1,7)="S97-110","SERV/DT/ENT B",IF(MID(AO5,1,7)="S97-120","SERV/DIN B/DT",IF(MID(AO5,1,7)="S97-136","SERV/DT/ENTB",IF(MID(AO5,1,7)="S97-138","SERV/DT/DIN B/ENT B",IF(MID(AO5,1,4)="S03A","DIN B/RR",IF(MID(AO5,1,4)="S03C","SERV/DT/DIN B/ENT B",IF(MID(AO5,1,4)="S03E","SERV/DIN B/ENT A&amp;B",IF(MID(AO5,1,7)="S03-128","SERV/DIN B/ENT B/DT",IF(MID(AO5,1,7)="S03-146","ENT A/DIN B",IF(MID(AO5,1,9)="S03-150SW","ENT A/DIN B",IF(MID(AO5,1,7)="S04-110","DT/SERV/DIN B/ENT A&amp;B",IF(MID(AO5,1,3)="S04","SERV/DT/DIN B/ENT B",IF(MID(AO5,1,4)="S06A","RR/DIN",IF(MID(AO5,1,4)="S06B","DT/SERV/DIN B/ENT B",IF(MID(AO5,1,4)="S06C","SERV/DT/DIN B/ENT B",IF(MID(AO5,1,4)="S06E","SERV/ENTA/ENTB,/DIN B",IF(MID(AO5,1,4)="S08A","RR/DINING",IF(MID(AO5,1,4)="S08C","DINB/SERV/DT/ENT B",IF(MID(AO5,1,4)="S08E","DINB/SERV/DT/ENT A&amp;B",IF(MID(AO5,1,6)="S08N-T","DIN B",IF(MID(AO5,1,7)="S08N SM","DINB/SERV/DT",IF(MID(AO5,1,7)="S08N-LG","DIN B",IF(MID(AO5,9,2)="AZ","ENTRY/DINING",IF(MID(AO5,1,2)="KK","DIN B","")))))))))))))))))))))))))</f>
        <v>SERV/DT/DIN B/ENT B</v>
      </c>
      <c r="AT10" s="228"/>
      <c r="AU10" s="228"/>
      <c r="AV10" s="228"/>
      <c r="AW10" s="228"/>
      <c r="AX10" s="228"/>
      <c r="AY10" s="229"/>
      <c r="AZ10" s="398">
        <f>VALUE(IF(AH20=15,"2518",IF(AH20=12.5,"2518",IF(AH20=10,"2352",IF(AH20=8.5,"2352",IF(AH20=7.5,"1911",IF(AH20=6,"1911",IF(AH20=5,"1828",IF(AH20=4,"1828","0")))))))))</f>
        <v>0</v>
      </c>
      <c r="BA10" s="228"/>
      <c r="BB10" s="228"/>
      <c r="BC10" s="270"/>
      <c r="BD10" s="397">
        <f>VALUE(IF(AH22=15,"9662",IF(AH22=12.5,"9662",IF(AH22=10,"6452",IF(AH22=8.5,"6452",IF(AH22=7.5,"5397",IF(AH22=6,"5397",IF(AH22=5,"4161",IF(AH22=4,"4151","0")))))))))</f>
        <v>0</v>
      </c>
      <c r="BE10" s="228"/>
      <c r="BF10" s="228"/>
      <c r="BG10" s="270"/>
      <c r="BH10" s="397">
        <f>VALUE(IF(AH$24=15,"475",IF(AH$24=12.5,"475",IF(AH$24=10,"475",IF(AH$24=8.5,"475",IF(AH$24=7.5,"475",IF(AH$24=6,"475",IF(AH$24=5,"475",IF(AH$24=4,"475","0")))))))))</f>
        <v>0</v>
      </c>
      <c r="BI10" s="228"/>
      <c r="BJ10" s="228"/>
      <c r="BK10" s="228"/>
      <c r="BL10" s="270"/>
      <c r="BM10" s="397">
        <f>VALUE(IF(AH$26=15,"9662",IF(AH$26=12.5,"9662",IF(AH$26=10,"6452",IF(AH$26=8.5,"6452",IF(AH$26=7.5,"5397",IF(AH$26=6,"5397",IF(AH$26=5,"4161",IF(AH$26=4,"4161","0")))))))))</f>
        <v>0</v>
      </c>
      <c r="BN10" s="228"/>
      <c r="BO10" s="228"/>
      <c r="BP10" s="228"/>
      <c r="BQ10" s="228"/>
      <c r="BR10" s="270"/>
      <c r="BS10" s="397">
        <f>VALUE(IF(AH$28=15,"537",IF(AH$28=12.5,"537",IF(AH$28=10,"537",IF(AH$28=8.5,"537",IF(AH$28=7.5,"437",IF(AH$28=6,"537",IF(AH$28=5,"537",IF(AH$28=4,"537","0")))))))))</f>
        <v>0</v>
      </c>
      <c r="BT10" s="228"/>
      <c r="BU10" s="228"/>
      <c r="BV10" s="228"/>
      <c r="BW10" s="398">
        <f t="shared" si="0"/>
        <v>0</v>
      </c>
      <c r="BX10" s="228"/>
      <c r="BY10" s="228"/>
      <c r="BZ10" s="228"/>
      <c r="CA10" s="228"/>
      <c r="CB10" s="228"/>
      <c r="CC10" s="237"/>
      <c r="CD10" s="1"/>
      <c r="CE10" s="1"/>
      <c r="CF10" s="1"/>
      <c r="CG10" s="1"/>
      <c r="CH10" s="1"/>
      <c r="CI10" s="1"/>
      <c r="CJ10" s="1"/>
      <c r="CK10" s="1"/>
      <c r="CL10" s="1"/>
      <c r="CM10" s="1"/>
      <c r="CN10" s="1"/>
    </row>
    <row r="11" spans="1:92" ht="24.75" customHeight="1" x14ac:dyDescent="0.3">
      <c r="A11" s="1"/>
      <c r="B11" s="425" t="s">
        <v>42</v>
      </c>
      <c r="C11" s="228"/>
      <c r="D11" s="228"/>
      <c r="E11" s="385" t="s">
        <v>43</v>
      </c>
      <c r="F11" s="386"/>
      <c r="G11" s="386"/>
      <c r="H11" s="386"/>
      <c r="I11" s="386"/>
      <c r="J11" s="386"/>
      <c r="K11" s="386"/>
      <c r="L11" s="386"/>
      <c r="M11" s="387" t="str">
        <f>'Store Data'!AL10</f>
        <v>LGH092H4BH4Y</v>
      </c>
      <c r="N11" s="228"/>
      <c r="O11" s="228"/>
      <c r="P11" s="228"/>
      <c r="Q11" s="228"/>
      <c r="R11" s="228"/>
      <c r="S11" s="228"/>
      <c r="T11" s="228"/>
      <c r="U11" s="228"/>
      <c r="V11" s="228"/>
      <c r="W11" s="270"/>
      <c r="X11" s="423" t="str">
        <f t="shared" si="1"/>
        <v>7.5</v>
      </c>
      <c r="Y11" s="275"/>
      <c r="Z11" s="313"/>
      <c r="AA11" s="449" t="str">
        <f t="shared" si="2"/>
        <v>Lennox</v>
      </c>
      <c r="AB11" s="275"/>
      <c r="AC11" s="275"/>
      <c r="AD11" s="275"/>
      <c r="AE11" s="313"/>
      <c r="AF11" s="399">
        <f ca="1">'Store Data'!AN10</f>
        <v>3.3698630136986303</v>
      </c>
      <c r="AG11" s="386"/>
      <c r="AH11" s="386"/>
      <c r="AI11" s="450" t="str">
        <f t="array" ref="AI11">IF(ISBLANK(E11),"",IF(MID(M11,1,2)="RN","RN SERIES",IF(MID(M11,1,3)="YSC","TRANE",IF(MID(M11,1,3)="50K","WEAMaker SE",IF(MID(M11,1,4)="48ES","Comfort",IF(MID(M11,1,3)="48H","WEAMaster HE",IF(MID(M11,1,3)="48T","WEAMaker SE",IF(MID(M11,3,2)="HP","HEAT PUMP",IF(MID(M11,3,2)="KC","WEAMaker SE",IF(MID(M11,3,2)="FC","WEAMaker EcoBlue",IF(MID(M11,1,3)="KGB","LANDMARK",IF(COUNT(FIND({5610,5611,5612,5613,5614,5615,5616,5617,5618,5619,5620,5621},E11))&gt;0,"ENERGENCE","L SERIES"))))))))))))</f>
        <v>ENERGENCE</v>
      </c>
      <c r="AJ11" s="275"/>
      <c r="AK11" s="275"/>
      <c r="AL11" s="275"/>
      <c r="AM11" s="275"/>
      <c r="AN11" s="275"/>
      <c r="AO11" s="275"/>
      <c r="AP11" s="275"/>
      <c r="AQ11" s="275"/>
      <c r="AR11" s="313"/>
      <c r="AS11" s="401" t="str">
        <f>IF(MID(AO5,1,7)="S97-100","DIN B/ENT A",IF(MID(AO5,1,7)="S97-110","PLAYLAND",IF(MID(AO5,1,7)="S97-120","ENTA/DIN B",IF(MID(AO5,1,7)="S97-136","DIN B/ENT A",IF(MID(AO5,1,7)="S97-138","ENT A/DIN B",IF(MID(AO5,1,4)="S03A","PLAYLAND",IF(MID(AO5,1,4)="S03C","ENT A/DIN B",IF(MID(AO5,1,4)="S03E","PLAYLAND",IF(MID(AO5,1,7)="S03-128","ENT A/DIN B",IF(MID(AO5,1,7)="S03-146","SERV/DIN B",IF(MID(AO5,1,9)="S03-150SW","SERV/DIN B",IF(MID(AO5,1,7)="S04-110","PLAYLAND",IF(MID(AO5,1,3)="S04","ENTA/DIN B",IF(MID(AO5,1,4)="S06A","PLAYLAND",IF(MID(AO5,1,4)="S06B","ENT A/DIN B",IF(MID(AO5,1,4)="S06C","ENT A/DIN B",IF(MID(AO5,1,4)="S06E","PLAYLAND",IF(MID(AO5,1,4)="S08A","PLAYLAND",IF(MID(AO5,1,4)="S08C","DIN B/ENT A",IF(MID(AO5,1,4)="S08E","PLAYLAND",IF(MID(AO5,1,6)="S08N-T","DT,SERV/DIN B",IF(MID(AO5,1,7)="S08N SM","PLAYLAND",IF(MID(AO5,1,7)="S08N-LG","DT/SERV/DIN B",IF(MID(AO5,9,2)="AZ","SERV/DINING/RR/DT",IF(MID(AO5,1,2)="KK","SERV/DIN B","")))))))))))))))))))))))))</f>
        <v>ENT A/DIN B</v>
      </c>
      <c r="AT11" s="228"/>
      <c r="AU11" s="228"/>
      <c r="AV11" s="228"/>
      <c r="AW11" s="228"/>
      <c r="AX11" s="228"/>
      <c r="AY11" s="229"/>
      <c r="AZ11" s="398">
        <f>VALUE(IF(AN20=15,"2518",IF(AN20=12.5,"2518",IF(AN20=10,"2352",IF(AN20=8.5,"2352",IF(AN20=7.5,"1911",IF(AN20=6,"1911",IF(AN20=5,"1828",IF(AN20=4,"1828","0")))))))))</f>
        <v>0</v>
      </c>
      <c r="BA11" s="228"/>
      <c r="BB11" s="228"/>
      <c r="BC11" s="270"/>
      <c r="BD11" s="397">
        <f>VALUE(IF(AN22=15,"9662",IF(AN22=12.5,"9662",IF(AN22=10,"6452",IF(AN22=8.5,"6452",IF(AN22=7.5,"5397",IF(AN22=6,"5397",IF(AN22=5,"4161",IF(AN22=4,"4151","0")))))))))</f>
        <v>0</v>
      </c>
      <c r="BE11" s="228"/>
      <c r="BF11" s="228"/>
      <c r="BG11" s="270"/>
      <c r="BH11" s="397">
        <f>VALUE(IF(AN$24=15,"475",IF(AN$24=12.5,"475",IF(AN$24=10,"475",IF(AN$24=8.5,"475",IF(AN$24=7.5,"475",IF(AN$24=6,"475",IF(AN$24=5,"475",IF(AN$24=4,"475","0")))))))))</f>
        <v>0</v>
      </c>
      <c r="BI11" s="228"/>
      <c r="BJ11" s="228"/>
      <c r="BK11" s="228"/>
      <c r="BL11" s="270"/>
      <c r="BM11" s="397">
        <f>VALUE(IF(AN$26=15,"9662",IF(AN$26=12.5,"9662",IF(AN$26=10,"6452",IF(AN$26=8.5,"6452",IF(AN$26=7.5,"5397",IF(AN$26=6,"5397",IF(AN$26=5,"4161",IF(AN$26=4,"4161","0")))))))))</f>
        <v>0</v>
      </c>
      <c r="BN11" s="228"/>
      <c r="BO11" s="228"/>
      <c r="BP11" s="228"/>
      <c r="BQ11" s="228"/>
      <c r="BR11" s="270"/>
      <c r="BS11" s="397">
        <f>VALUE(IF(AN$28=15,"537",IF(AN$28=12.5,"537",IF(AN$28=10,"537",IF(AN$28=8.5,"537",IF(AN$28=7.5,"437",IF(AN$28=6,"537",IF(AN$28=5,"537",IF(AN$28=4,"537","0")))))))))</f>
        <v>0</v>
      </c>
      <c r="BT11" s="228"/>
      <c r="BU11" s="228"/>
      <c r="BV11" s="228"/>
      <c r="BW11" s="398">
        <f t="shared" si="0"/>
        <v>0</v>
      </c>
      <c r="BX11" s="228"/>
      <c r="BY11" s="228"/>
      <c r="BZ11" s="228"/>
      <c r="CA11" s="228"/>
      <c r="CB11" s="228"/>
      <c r="CC11" s="237"/>
      <c r="CD11" s="1"/>
      <c r="CE11" s="1"/>
      <c r="CF11" s="1"/>
      <c r="CG11" s="1"/>
      <c r="CH11" s="1"/>
      <c r="CI11" s="1"/>
      <c r="CJ11" s="1"/>
      <c r="CK11" s="1"/>
      <c r="CL11" s="1"/>
      <c r="CM11" s="1"/>
      <c r="CN11" s="1"/>
    </row>
    <row r="12" spans="1:92" ht="24.75" customHeight="1" x14ac:dyDescent="0.3">
      <c r="A12" s="1"/>
      <c r="B12" s="425" t="s">
        <v>44</v>
      </c>
      <c r="C12" s="228"/>
      <c r="D12" s="228"/>
      <c r="E12" s="427" t="str">
        <f>'Store Data'!AP10</f>
        <v>5617B06419</v>
      </c>
      <c r="F12" s="228"/>
      <c r="G12" s="228"/>
      <c r="H12" s="228"/>
      <c r="I12" s="228"/>
      <c r="J12" s="228"/>
      <c r="K12" s="228"/>
      <c r="L12" s="270"/>
      <c r="M12" s="428" t="s">
        <v>275</v>
      </c>
      <c r="N12" s="228"/>
      <c r="O12" s="228"/>
      <c r="P12" s="228"/>
      <c r="Q12" s="228"/>
      <c r="R12" s="228"/>
      <c r="S12" s="228"/>
      <c r="T12" s="228"/>
      <c r="U12" s="228"/>
      <c r="V12" s="228"/>
      <c r="W12" s="270"/>
      <c r="X12" s="423" t="str">
        <f t="shared" si="1"/>
        <v>5</v>
      </c>
      <c r="Y12" s="275"/>
      <c r="Z12" s="313"/>
      <c r="AA12" s="451" t="str">
        <f t="shared" si="2"/>
        <v>Lennox</v>
      </c>
      <c r="AB12" s="205"/>
      <c r="AC12" s="205"/>
      <c r="AD12" s="205"/>
      <c r="AE12" s="328"/>
      <c r="AF12" s="399">
        <f ca="1">'Store Data'!AS10</f>
        <v>6.5342465753424657</v>
      </c>
      <c r="AG12" s="386"/>
      <c r="AH12" s="452"/>
      <c r="AI12" s="453" t="str">
        <f t="array" ref="AI12">IF(ISBLANK(E12),"",IF(MID(M12,1,2)="RN","RN SERIES",IF(MID(M12,1,3)="YSC","TRANE",IF(MID(M12,1,3)="50K","WEAMaker SE",IF(MID(M12,1,4)="48ES","Comfort",IF(MID(M12,1,3)="48H","WEAMaster HE",IF(MID(M12,1,3)="48T","WEAMaker SE",IF(MID(M12,3,2)="HP","HEAT PUMP",IF(MID(M12,3,2)="KC","WEAMaker SE",IF(MID(M12,3,2)="FC","WEAMaker EcoBlue",IF(MID(M12,1,3)="KGB","LANDMARK",IF(COUNT(FIND({5610,5611,5612,5613,5614,5615,5616,5617,5618,5619,5620,5621},E12))&gt;0,"ENERGENCE","L SERIES"))))))))))))</f>
        <v>ENERGENCE</v>
      </c>
      <c r="AJ12" s="205"/>
      <c r="AK12" s="205"/>
      <c r="AL12" s="205"/>
      <c r="AM12" s="205"/>
      <c r="AN12" s="205"/>
      <c r="AO12" s="205"/>
      <c r="AP12" s="205"/>
      <c r="AQ12" s="205"/>
      <c r="AR12" s="328"/>
      <c r="AS12" s="401" t="str">
        <f>IF(MID(AO5,1,7)="S97-120","PLAY LAND",IF(MID(AO5,1,7)="S97-136","PLAYLAND",IF(MID(AO5,1,7)="S97-138","PLAYLAND",IF(MID(AO5,1,4)="S03C","PLAYLAND",IF(MID(AO5,1,7)="S03-128","PLAYLAND",IF(MID(AO5,1,7)="S03-146","PLAYLAND",IF(MID(AO5,1,9)="S03-150SW","PLAYLAND",IF(MID(AO5,1,3)="S04","PLAYLAND",IF(MID(AO5,1,4)="S06B","PLAYLAND",IF(MID(AO5,1,4)="S06C","PLAYLAND",IF(MID(AO5,1,4)="S08C","PLAYLAND",IF(MID(AO5,1,6)="S08N-T","PLAYLAND",IF(MID(AO5,1,7)="S08N-LG","PLAYLAND",IF(MID(AO5,9,2)="AZ","KITCHEN/OFFICE",IF(MID(AO5,1,2)="KK","PLAYLAND","")))))))))))))))</f>
        <v>PLAYLAND</v>
      </c>
      <c r="AT12" s="228"/>
      <c r="AU12" s="228"/>
      <c r="AV12" s="228"/>
      <c r="AW12" s="228"/>
      <c r="AX12" s="228"/>
      <c r="AY12" s="229"/>
      <c r="AZ12" s="398">
        <f>VALUE(IF(AT20=15,"2518",IF(AT20=12.5,"2518",IF(AT20=10,"2352",IF(AT20=8.5,"2352",IF(AT20=7.5,"1911",IF(AT20=6,"1911",IF(AT20=5,"1828",IF(AT20=4,"1828","0")))))))))</f>
        <v>0</v>
      </c>
      <c r="BA12" s="228"/>
      <c r="BB12" s="228"/>
      <c r="BC12" s="270"/>
      <c r="BD12" s="397">
        <f>VALUE(IF(AT22=15,"9662",IF(AT22=12.5,"9662",IF(AT22=10,"6452",IF(AT22=8.5,"6452",IF(AT22=7.5,"5397",IF(AT22=6,"5397",IF(AT22=5,"4161",IF(AT22=4,"4151","0")))))))))</f>
        <v>0</v>
      </c>
      <c r="BE12" s="228"/>
      <c r="BF12" s="228"/>
      <c r="BG12" s="270"/>
      <c r="BH12" s="397">
        <f>VALUE(IF(AT$24=15,"475",IF(AT$24=12.5,"475",IF(AT$24=10,"475",IF(AT$24=8.5,"475",IF(AT$24=7.5,"475",IF(AT$24=6,"475",IF(AT$24=5,"475",IF(AT$24=4,"475","0")))))))))</f>
        <v>0</v>
      </c>
      <c r="BI12" s="228"/>
      <c r="BJ12" s="228"/>
      <c r="BK12" s="228"/>
      <c r="BL12" s="270"/>
      <c r="BM12" s="397">
        <f>VALUE(IF(AT$26=15,"9662",IF(AT$26=12.5,"9662",IF(AT$26=10,"6452",IF(AT$26=8.5,"6452",IF(AT$26=7.5,"5397",IF(AT$26=6,"5397",IF(AT$26=5,"4161",IF(AT$26=4,"4161","0")))))))))</f>
        <v>0</v>
      </c>
      <c r="BN12" s="228"/>
      <c r="BO12" s="228"/>
      <c r="BP12" s="228"/>
      <c r="BQ12" s="228"/>
      <c r="BR12" s="270"/>
      <c r="BS12" s="397">
        <f>VALUE(IF(AT$28=15,"537",IF(AT$28=12.5,"537",IF(AT$28=10,"537",IF(AT$28=8.5,"537",IF(AT$28=7.5,"437",IF(AT$28=6,"537",IF(AT$28=5,"537",IF(AT$28=4,"537","0")))))))))</f>
        <v>0</v>
      </c>
      <c r="BT12" s="228"/>
      <c r="BU12" s="228"/>
      <c r="BV12" s="228"/>
      <c r="BW12" s="398">
        <f t="shared" si="0"/>
        <v>0</v>
      </c>
      <c r="BX12" s="228"/>
      <c r="BY12" s="228"/>
      <c r="BZ12" s="228"/>
      <c r="CA12" s="228"/>
      <c r="CB12" s="228"/>
      <c r="CC12" s="237"/>
      <c r="CD12" s="1"/>
      <c r="CE12" s="1"/>
      <c r="CF12" s="1"/>
      <c r="CG12" s="1"/>
      <c r="CH12" s="1"/>
      <c r="CI12" s="1"/>
      <c r="CJ12" s="1"/>
      <c r="CK12" s="1"/>
      <c r="CL12" s="1"/>
      <c r="CM12" s="1"/>
      <c r="CN12" s="1"/>
    </row>
    <row r="13" spans="1:92" ht="24.75" customHeight="1" x14ac:dyDescent="0.3">
      <c r="A13" s="1"/>
      <c r="B13" s="425" t="s">
        <v>45</v>
      </c>
      <c r="C13" s="228"/>
      <c r="D13" s="228"/>
      <c r="E13" s="427">
        <f>'Store Data'!AU10</f>
        <v>0</v>
      </c>
      <c r="F13" s="228"/>
      <c r="G13" s="228"/>
      <c r="H13" s="228"/>
      <c r="I13" s="228"/>
      <c r="J13" s="228"/>
      <c r="K13" s="228"/>
      <c r="L13" s="270"/>
      <c r="M13" s="428">
        <f>'Store Data'!AV10</f>
        <v>0</v>
      </c>
      <c r="N13" s="228"/>
      <c r="O13" s="228"/>
      <c r="P13" s="228"/>
      <c r="Q13" s="228"/>
      <c r="R13" s="228"/>
      <c r="S13" s="228"/>
      <c r="T13" s="228"/>
      <c r="U13" s="228"/>
      <c r="V13" s="228"/>
      <c r="W13" s="270"/>
      <c r="X13" s="429" t="str">
        <f t="shared" si="1"/>
        <v/>
      </c>
      <c r="Y13" s="228"/>
      <c r="Z13" s="270"/>
      <c r="AA13" s="430" t="str">
        <f t="shared" ref="AA13:AA15" si="3">IF(ISBLANK(M13),"",IF(MID(M13,1,2)="LG","Lennox","Carrier"))</f>
        <v>Carrier</v>
      </c>
      <c r="AB13" s="228"/>
      <c r="AC13" s="228"/>
      <c r="AD13" s="228"/>
      <c r="AE13" s="270"/>
      <c r="AF13" s="431">
        <f>'Store Data'!BC10</f>
        <v>0</v>
      </c>
      <c r="AG13" s="228"/>
      <c r="AH13" s="270"/>
      <c r="AI13" s="432" t="str">
        <f t="array" ref="AI13">IF(ISBLANK(E13),"",IF(MID(M13,1,2)="RN","RN SERIES",IF(MID(M13,1,3)="YSC","TRANE",IF(MID(M13,1,3)="50K","WEAMaker SE",IF(MID(M13,1,4)="48ES","Comfort",IF(MID(M13,1,3)="48H","WEAMaster HE",IF(MID(M13,1,3)="48T","WEAMaker SE",IF(MID(M13,3,2)="HP","HEAT PUMP",IF(MID(M13,3,2)="KC","WEAMaker SE",IF(MID(M13,3,2)="FC","WEAMaker EcoBlue",IF(MID(M13,1,3)="KGB","LANDMARK",IF(COUNT(FIND({5610,5611,5612,5613,5614,5615,5616,5617,5618,5619,5620,5621},E13))&gt;0,"ENERGENCE","L SERIES"))))))))))))</f>
        <v>L SERIES</v>
      </c>
      <c r="AJ13" s="234"/>
      <c r="AK13" s="234"/>
      <c r="AL13" s="234"/>
      <c r="AM13" s="234"/>
      <c r="AN13" s="234"/>
      <c r="AO13" s="234"/>
      <c r="AP13" s="234"/>
      <c r="AQ13" s="234"/>
      <c r="AR13" s="283"/>
      <c r="AS13" s="401" t="str">
        <f>IF(MID(AO5,1,7)="S04-162","OFFICE/BREAK ROOM",IF(MID(AO5,9,2)="AZ","PLAYLAND",""))</f>
        <v/>
      </c>
      <c r="AT13" s="228"/>
      <c r="AU13" s="228"/>
      <c r="AV13" s="228"/>
      <c r="AW13" s="228"/>
      <c r="AX13" s="228"/>
      <c r="AY13" s="229"/>
      <c r="AZ13" s="398">
        <f>VALUE(IF(AZ20=15,"2518",IF(AZ20=12.5,"2518",IF(AZ20=10,"2352",IF(AZ20=8.5,"2352",IF(AZ20=7.5,"1911",IF(AZ20=6,"1911",IF(AZ20=5,"1828",IF(AZ20=4,"1828","0")))))))))</f>
        <v>0</v>
      </c>
      <c r="BA13" s="228"/>
      <c r="BB13" s="228"/>
      <c r="BC13" s="270"/>
      <c r="BD13" s="397">
        <f>VALUE(IF(AZ22=15,"9662",IF(AZ22=12.5,"9662",IF(AZ22=10,"6452",IF(AZ22=8.5,"6452",IF(AZ22=7.5,"5397",IF(AZ22=6,"5397",IF(AZ22=5,"4161",IF(AZ22=4,"4151","0")))))))))</f>
        <v>0</v>
      </c>
      <c r="BE13" s="228"/>
      <c r="BF13" s="228"/>
      <c r="BG13" s="270"/>
      <c r="BH13" s="397">
        <f>VALUE(IF(AZ$24=15,"475",IF(AZ$24=12.5,"475",IF(AZ$24=10,"475",IF(AZ$24=8.5,"475",IF(AZ$24=7.5,"475",IF(AZ$24=6,"475",IF(AZ$24=5,"475",IF(AZ$24=4,"475","0")))))))))</f>
        <v>0</v>
      </c>
      <c r="BI13" s="228"/>
      <c r="BJ13" s="228"/>
      <c r="BK13" s="228"/>
      <c r="BL13" s="270"/>
      <c r="BM13" s="397">
        <f>VALUE(IF(AZ$26=15,"9662",IF(AZ$26=12.5,"9662",IF(AZ$26=10,"6452",IF(AZ$26=8.5,"6452",IF(AZ$26=7.5,"5397",IF(AZ$26=6,"5397",IF(AZ$26=5,"4161",IF(AZ$26=4,"4161","0")))))))))</f>
        <v>0</v>
      </c>
      <c r="BN13" s="228"/>
      <c r="BO13" s="228"/>
      <c r="BP13" s="228"/>
      <c r="BQ13" s="228"/>
      <c r="BR13" s="270"/>
      <c r="BS13" s="397">
        <f>VALUE(IF(AZ$28=15,"537",IF(AZ$28=12.5,"537",IF(AZ$28=10,"537",IF(AZ$28=8.5,"537",IF(AZ$28=7.5,"437",IF(AZ$28=6,"537",IF(AZ$28=5,"537",IF(AZ$28=4,"537","0")))))))))</f>
        <v>0</v>
      </c>
      <c r="BT13" s="228"/>
      <c r="BU13" s="228"/>
      <c r="BV13" s="228"/>
      <c r="BW13" s="398">
        <f t="shared" si="0"/>
        <v>0</v>
      </c>
      <c r="BX13" s="228"/>
      <c r="BY13" s="228"/>
      <c r="BZ13" s="228"/>
      <c r="CA13" s="228"/>
      <c r="CB13" s="228"/>
      <c r="CC13" s="237"/>
      <c r="CD13" s="1"/>
      <c r="CE13" s="1"/>
      <c r="CF13" s="1"/>
      <c r="CG13" s="1"/>
      <c r="CH13" s="1"/>
      <c r="CI13" s="1"/>
      <c r="CJ13" s="1"/>
      <c r="CK13" s="1"/>
      <c r="CL13" s="1"/>
      <c r="CM13" s="1"/>
      <c r="CN13" s="1"/>
    </row>
    <row r="14" spans="1:92" ht="24.75" customHeight="1" x14ac:dyDescent="0.3">
      <c r="A14" s="1"/>
      <c r="B14" s="425" t="s">
        <v>46</v>
      </c>
      <c r="C14" s="228"/>
      <c r="D14" s="228"/>
      <c r="E14" s="427">
        <f>'Store Data'!AZ10</f>
        <v>0</v>
      </c>
      <c r="F14" s="228"/>
      <c r="G14" s="228"/>
      <c r="H14" s="228"/>
      <c r="I14" s="228"/>
      <c r="J14" s="228"/>
      <c r="K14" s="228"/>
      <c r="L14" s="270"/>
      <c r="M14" s="428">
        <f>'Store Data'!BA10</f>
        <v>0</v>
      </c>
      <c r="N14" s="228"/>
      <c r="O14" s="228"/>
      <c r="P14" s="228"/>
      <c r="Q14" s="228"/>
      <c r="R14" s="228"/>
      <c r="S14" s="228"/>
      <c r="T14" s="228"/>
      <c r="U14" s="228"/>
      <c r="V14" s="228"/>
      <c r="W14" s="270"/>
      <c r="X14" s="429" t="str">
        <f t="shared" ref="X14:X15" si="4">IF(MID(M14,4,3)="180","15",IF(MID(M14,4,3)="150","12.5",IF(MID(M14,4,3)="120","10",IF(MID(M14,4,3)="102","8.5",IF(MID(M14,4,3)="090","7.5",IF(MID(M14,4,3)="060","5",IF(MID(M14,4,3)="048","4","")))))))</f>
        <v/>
      </c>
      <c r="Y14" s="228"/>
      <c r="Z14" s="270"/>
      <c r="AA14" s="430" t="str">
        <f t="shared" si="3"/>
        <v>Carrier</v>
      </c>
      <c r="AB14" s="228"/>
      <c r="AC14" s="228"/>
      <c r="AD14" s="228"/>
      <c r="AE14" s="270"/>
      <c r="AF14" s="431">
        <f>'Store Data'!AP11</f>
        <v>0</v>
      </c>
      <c r="AG14" s="228"/>
      <c r="AH14" s="270"/>
      <c r="AI14" s="436" t="str">
        <f t="array" ref="AI14">IF(ISBLANK(E14),"",IF(MID(M14,1,2)="RN","RN SERIES",IF(MID(M14,1,3)="YSC","TRANE",IF(MID(M14,1,3)="50K","WEAMaker SE",IF(MID(M14,1,4)="48ES","Comfort",IF(MID(M14,1,3)="48H","WEAMaster HE",IF(MID(M14,1,3)="48T","WEAMaker SE",IF(MID(M14,3,2)="HP","HEAT PUMP",IF(MID(M14,3,2)="KC","WEAMaker SE",IF(MID(M14,3,2)="FC","WEAMaker EcoBlue",IF(MID(M14,1,3)="KGB","LANDMARK",IF(COUNT(FIND({5610,5611,5612,5613,5614,5615,5616,5617,5618,5619,5620,5621},E14))&gt;0,"ENERGENCE","L SERIES"))))))))))))</f>
        <v>L SERIES</v>
      </c>
      <c r="AJ14" s="228"/>
      <c r="AK14" s="228"/>
      <c r="AL14" s="228"/>
      <c r="AM14" s="228"/>
      <c r="AN14" s="228"/>
      <c r="AO14" s="228"/>
      <c r="AP14" s="228"/>
      <c r="AQ14" s="228"/>
      <c r="AR14" s="270"/>
      <c r="AS14" s="236"/>
      <c r="AT14" s="228"/>
      <c r="AU14" s="228"/>
      <c r="AV14" s="228"/>
      <c r="AW14" s="228"/>
      <c r="AX14" s="228"/>
      <c r="AY14" s="229"/>
      <c r="AZ14" s="433">
        <f>VALUE(IF(BF20=15,"2518",IF(BF20=12.5,"2518",IF(BF20=10,"2352",IF(BF20=8.5,"2352",IF(BF20=7.5,"1911",IF(BF20=6,"1911",IF(BF20=5,"1828",IF(BF20=4,"1828","0")))))))))</f>
        <v>0</v>
      </c>
      <c r="BA14" s="234"/>
      <c r="BB14" s="234"/>
      <c r="BC14" s="283"/>
      <c r="BD14" s="434">
        <f>VALUE(IF(BF22=15,"9662",IF(BF22=12.5,"9662",IF(BF22=10,"6452",IF(BF22=8.5,"6452",IF(BF22=7.5,"5397",IF(BF22=6,"5397",IF(BF22=5,"4161",IF(BF22=4,"4151","0")))))))))</f>
        <v>0</v>
      </c>
      <c r="BE14" s="234"/>
      <c r="BF14" s="234"/>
      <c r="BG14" s="283"/>
      <c r="BH14" s="434">
        <f>VALUE(IF(BF$24=15,"475",IF(BF$24=12.5,"475",IF(BF$24=10,"475",IF(BF$24=8.5,"475",IF(BF$24=7.5,"475",IF(BF$24=6,"475",IF(BF$24=5,"475",IF(BF$24=4,"475","0")))))))))</f>
        <v>0</v>
      </c>
      <c r="BI14" s="234"/>
      <c r="BJ14" s="234"/>
      <c r="BK14" s="234"/>
      <c r="BL14" s="283"/>
      <c r="BM14" s="434">
        <f>VALUE(IF(BF$26=15,"9662",IF(BF$26=12.5,"9662",IF(BF$26=10,"6452",IF(BF$26=8.5,"6452",IF(BF$26=7.5,"5397",IF(BF$26=6,"5397",IF(BF$26=5,"4161",IF(BF$26=4,"4161","0")))))))))</f>
        <v>0</v>
      </c>
      <c r="BN14" s="234"/>
      <c r="BO14" s="234"/>
      <c r="BP14" s="234"/>
      <c r="BQ14" s="234"/>
      <c r="BR14" s="283"/>
      <c r="BS14" s="434">
        <f>VALUE(IF(BF$28=15,"537",IF(BF$28=12.5,"537",IF(BF$28=10,"537",IF(BF$28=8.5,"537",IF(BF$28=7.5,"437",IF(BF$28=6,"537",IF(BF$28=5,"537",IF(BF$28=4,"537","0")))))))))</f>
        <v>0</v>
      </c>
      <c r="BT14" s="234"/>
      <c r="BU14" s="234"/>
      <c r="BV14" s="234"/>
      <c r="BW14" s="435">
        <f t="shared" si="0"/>
        <v>0</v>
      </c>
      <c r="BX14" s="247"/>
      <c r="BY14" s="247"/>
      <c r="BZ14" s="247"/>
      <c r="CA14" s="247"/>
      <c r="CB14" s="247"/>
      <c r="CC14" s="248"/>
      <c r="CD14" s="1"/>
      <c r="CE14" s="1"/>
      <c r="CF14" s="1"/>
      <c r="CG14" s="1"/>
      <c r="CH14" s="1"/>
      <c r="CI14" s="1"/>
      <c r="CJ14" s="1"/>
      <c r="CK14" s="1"/>
      <c r="CL14" s="1"/>
      <c r="CM14" s="1"/>
      <c r="CN14" s="1"/>
    </row>
    <row r="15" spans="1:92" ht="24.75" customHeight="1" x14ac:dyDescent="0.3">
      <c r="A15" s="1"/>
      <c r="B15" s="441" t="s">
        <v>47</v>
      </c>
      <c r="C15" s="247"/>
      <c r="D15" s="247"/>
      <c r="E15" s="442"/>
      <c r="F15" s="247"/>
      <c r="G15" s="247"/>
      <c r="H15" s="247"/>
      <c r="I15" s="247"/>
      <c r="J15" s="247"/>
      <c r="K15" s="247"/>
      <c r="L15" s="250"/>
      <c r="M15" s="443"/>
      <c r="N15" s="247"/>
      <c r="O15" s="247"/>
      <c r="P15" s="247"/>
      <c r="Q15" s="247"/>
      <c r="R15" s="247"/>
      <c r="S15" s="247"/>
      <c r="T15" s="247"/>
      <c r="U15" s="247"/>
      <c r="V15" s="247"/>
      <c r="W15" s="250"/>
      <c r="X15" s="444" t="str">
        <f t="shared" si="4"/>
        <v/>
      </c>
      <c r="Y15" s="247"/>
      <c r="Z15" s="250"/>
      <c r="AA15" s="437" t="str">
        <f t="shared" si="3"/>
        <v/>
      </c>
      <c r="AB15" s="247"/>
      <c r="AC15" s="247"/>
      <c r="AD15" s="247"/>
      <c r="AE15" s="250"/>
      <c r="AF15" s="445"/>
      <c r="AG15" s="247"/>
      <c r="AH15" s="250"/>
      <c r="AI15" s="446" t="str">
        <f t="array" ref="AI15">IF(ISBLANK(E15),"",IF(MID(M15,1,2)="RN","RN SERIES",IF(MID(M15,1,3)="YSC","TRANE",IF(MID(M15,1,3)="50K","WEAMaker SE",IF(MID(M15,1,4)="48ES","Comfort",IF(MID(M15,1,3)="48H","WEAMaster HE",IF(MID(M15,1,3)="48T","WEAMaker SE",IF(MID(M15,3,2)="HP","HEAT PUMP",IF(MID(M15,3,2)="KC","WEAMaker SE",IF(MID(M15,3,2)="FC","WEAMaker EcoBlue",IF(MID(M15,1,3)="KGB","LANDMARK",IF(COUNT(FIND({5610,5611,5612,5613,5614,5615,5616,5617,5618,5619,5620,5621},E15))&gt;0,"ENERGENCE","L SERIES"))))))))))))</f>
        <v/>
      </c>
      <c r="AJ15" s="275"/>
      <c r="AK15" s="275"/>
      <c r="AL15" s="275"/>
      <c r="AM15" s="275"/>
      <c r="AN15" s="275"/>
      <c r="AO15" s="275"/>
      <c r="AP15" s="275"/>
      <c r="AQ15" s="275"/>
      <c r="AR15" s="313"/>
      <c r="AS15" s="437" t="s">
        <v>36</v>
      </c>
      <c r="AT15" s="247"/>
      <c r="AU15" s="247"/>
      <c r="AV15" s="247"/>
      <c r="AW15" s="247"/>
      <c r="AX15" s="247"/>
      <c r="AY15" s="278"/>
      <c r="AZ15" s="438">
        <f>VALUE(SUM(AZ8:AZ14))</f>
        <v>0</v>
      </c>
      <c r="BA15" s="201"/>
      <c r="BB15" s="201"/>
      <c r="BC15" s="202"/>
      <c r="BD15" s="439">
        <f>SUM(BD8:BD14)</f>
        <v>0</v>
      </c>
      <c r="BE15" s="201"/>
      <c r="BF15" s="201"/>
      <c r="BG15" s="202"/>
      <c r="BH15" s="439">
        <f>SUM(BH8:BH14)</f>
        <v>0</v>
      </c>
      <c r="BI15" s="201"/>
      <c r="BJ15" s="201"/>
      <c r="BK15" s="201"/>
      <c r="BL15" s="202"/>
      <c r="BM15" s="439">
        <f>SUM(BM8:BM14)</f>
        <v>0</v>
      </c>
      <c r="BN15" s="201"/>
      <c r="BO15" s="201"/>
      <c r="BP15" s="201"/>
      <c r="BQ15" s="201"/>
      <c r="BR15" s="202"/>
      <c r="BS15" s="439">
        <f>SUM(BS8:BS14)</f>
        <v>0</v>
      </c>
      <c r="BT15" s="201"/>
      <c r="BU15" s="201"/>
      <c r="BV15" s="208"/>
      <c r="BW15" s="440">
        <f t="shared" si="0"/>
        <v>0</v>
      </c>
      <c r="BX15" s="201"/>
      <c r="BY15" s="201"/>
      <c r="BZ15" s="201"/>
      <c r="CA15" s="201"/>
      <c r="CB15" s="201"/>
      <c r="CC15" s="245"/>
      <c r="CD15" s="1"/>
      <c r="CE15" s="1"/>
      <c r="CF15" s="1"/>
      <c r="CG15" s="1"/>
      <c r="CH15" s="1"/>
      <c r="CI15" s="1"/>
      <c r="CJ15" s="1"/>
      <c r="CK15" s="1"/>
      <c r="CL15" s="1"/>
      <c r="CM15" s="1"/>
      <c r="CN15" s="1"/>
    </row>
    <row r="16" spans="1:92" ht="19.5" customHeight="1" x14ac:dyDescent="0.3">
      <c r="A16" s="5"/>
      <c r="B16" s="462" t="s">
        <v>48</v>
      </c>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25"/>
      <c r="AT16" s="4"/>
      <c r="AU16" s="6"/>
      <c r="AV16" s="6"/>
      <c r="AW16" s="6"/>
      <c r="AX16" s="6"/>
      <c r="AY16" s="6"/>
      <c r="AZ16" s="7"/>
      <c r="BA16" s="7"/>
      <c r="BB16" s="7"/>
      <c r="BC16" s="7"/>
      <c r="BD16" s="7"/>
      <c r="BE16" s="7"/>
      <c r="BF16" s="7"/>
      <c r="BG16" s="8"/>
      <c r="BH16" s="8"/>
      <c r="BI16" s="8"/>
      <c r="BJ16" s="9"/>
      <c r="BK16" s="9"/>
      <c r="BL16" s="9"/>
      <c r="BM16" s="9"/>
      <c r="BN16" s="1"/>
      <c r="BO16" s="1"/>
      <c r="BP16" s="10"/>
      <c r="BQ16" s="11"/>
      <c r="BR16" s="12"/>
      <c r="BS16" s="1"/>
      <c r="BT16" s="1"/>
      <c r="BU16" s="1"/>
      <c r="BV16" s="1"/>
      <c r="BW16" s="1"/>
      <c r="BX16" s="1"/>
      <c r="BY16" s="1"/>
      <c r="BZ16" s="1"/>
      <c r="CA16" s="1"/>
      <c r="CB16" s="1"/>
      <c r="CC16" s="13"/>
      <c r="CD16" s="1"/>
      <c r="CE16" s="1"/>
      <c r="CF16" s="1"/>
      <c r="CG16" s="1"/>
      <c r="CH16" s="1"/>
      <c r="CI16" s="1"/>
      <c r="CJ16" s="1"/>
      <c r="CK16" s="1"/>
      <c r="CL16" s="1"/>
      <c r="CM16" s="1"/>
      <c r="CN16" s="1"/>
    </row>
    <row r="17" spans="1:92" ht="19.5" customHeight="1" x14ac:dyDescent="0.3">
      <c r="A17" s="5"/>
      <c r="B17" s="463" t="s">
        <v>49</v>
      </c>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386"/>
      <c r="BA17" s="386"/>
      <c r="BB17" s="386"/>
      <c r="BC17" s="386"/>
      <c r="BD17" s="386"/>
      <c r="BE17" s="386"/>
      <c r="BF17" s="464"/>
      <c r="BG17" s="14"/>
      <c r="BH17" s="15"/>
      <c r="BI17" s="15"/>
      <c r="BJ17" s="15"/>
      <c r="BK17" s="15"/>
      <c r="BL17" s="15"/>
      <c r="BM17" s="15"/>
      <c r="BN17" s="1"/>
      <c r="BO17" s="1"/>
      <c r="BP17" s="10"/>
      <c r="BQ17" s="11"/>
      <c r="BR17" s="12"/>
      <c r="BS17" s="1"/>
      <c r="BT17" s="1"/>
      <c r="BU17" s="1"/>
      <c r="BV17" s="1"/>
      <c r="BW17" s="1"/>
      <c r="BX17" s="1"/>
      <c r="BY17" s="1"/>
      <c r="BZ17" s="1"/>
      <c r="CA17" s="1"/>
      <c r="CB17" s="1"/>
      <c r="CC17" s="13"/>
      <c r="CD17" s="1"/>
      <c r="CE17" s="1"/>
      <c r="CF17" s="1"/>
      <c r="CG17" s="1"/>
      <c r="CH17" s="1"/>
      <c r="CI17" s="1"/>
      <c r="CJ17" s="1"/>
      <c r="CK17" s="1"/>
      <c r="CL17" s="1"/>
      <c r="CM17" s="1"/>
      <c r="CN17" s="1"/>
    </row>
    <row r="18" spans="1:92" ht="19.5" customHeight="1" x14ac:dyDescent="0.3">
      <c r="A18" s="5"/>
      <c r="B18" s="465" t="s">
        <v>50</v>
      </c>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c r="BM18" s="467"/>
      <c r="BN18" s="16"/>
      <c r="BO18" s="1"/>
      <c r="BP18" s="10"/>
      <c r="BQ18" s="11"/>
      <c r="BR18" s="12"/>
      <c r="BS18" s="1"/>
      <c r="BT18" s="1"/>
      <c r="BU18" s="1"/>
      <c r="BV18" s="1"/>
      <c r="BW18" s="1"/>
      <c r="BX18" s="1"/>
      <c r="BY18" s="1"/>
      <c r="BZ18" s="1"/>
      <c r="CA18" s="1"/>
      <c r="CB18" s="1"/>
      <c r="CC18" s="13"/>
      <c r="CD18" s="1"/>
      <c r="CE18" s="1"/>
      <c r="CF18" s="1"/>
      <c r="CG18" s="1"/>
      <c r="CH18" s="1"/>
      <c r="CI18" s="1"/>
      <c r="CJ18" s="1"/>
      <c r="CK18" s="1"/>
      <c r="CL18" s="1"/>
      <c r="CM18" s="1"/>
      <c r="CN18" s="1"/>
    </row>
    <row r="19" spans="1:92" ht="24.75" customHeight="1" x14ac:dyDescent="0.3">
      <c r="A19" s="1"/>
      <c r="B19" s="468" t="s">
        <v>51</v>
      </c>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8"/>
      <c r="BP19" s="10"/>
      <c r="BQ19" s="11"/>
      <c r="BR19" s="12"/>
      <c r="BS19" s="10"/>
      <c r="BT19" s="10"/>
      <c r="BU19" s="10"/>
      <c r="BV19" s="10"/>
      <c r="BW19" s="10"/>
      <c r="BX19" s="1"/>
      <c r="BY19" s="1"/>
      <c r="BZ19" s="1"/>
      <c r="CA19" s="1"/>
      <c r="CB19" s="1"/>
      <c r="CC19" s="13"/>
      <c r="CD19" s="1"/>
      <c r="CE19" s="1"/>
      <c r="CF19" s="1"/>
      <c r="CG19" s="1"/>
      <c r="CH19" s="1"/>
      <c r="CI19" s="1"/>
      <c r="CJ19" s="1"/>
      <c r="CK19" s="1"/>
      <c r="CL19" s="1"/>
      <c r="CM19" s="1"/>
      <c r="CN19" s="1"/>
    </row>
    <row r="20" spans="1:92" ht="25.5" customHeight="1" x14ac:dyDescent="0.3">
      <c r="A20" s="1"/>
      <c r="B20" s="17"/>
      <c r="C20" s="18"/>
      <c r="D20" s="218" t="s">
        <v>52</v>
      </c>
      <c r="E20" s="201"/>
      <c r="F20" s="201"/>
      <c r="G20" s="201"/>
      <c r="H20" s="201"/>
      <c r="I20" s="201"/>
      <c r="J20" s="201"/>
      <c r="K20" s="201"/>
      <c r="L20" s="201"/>
      <c r="M20" s="201"/>
      <c r="N20" s="201"/>
      <c r="O20" s="208"/>
      <c r="P20" s="219"/>
      <c r="Q20" s="201"/>
      <c r="R20" s="201"/>
      <c r="S20" s="203" t="s">
        <v>37</v>
      </c>
      <c r="T20" s="201"/>
      <c r="U20" s="202"/>
      <c r="V20" s="200" t="str">
        <f>'RTU1'!J6</f>
        <v>N/A</v>
      </c>
      <c r="W20" s="201"/>
      <c r="X20" s="202"/>
      <c r="Y20" s="203" t="s">
        <v>38</v>
      </c>
      <c r="Z20" s="201"/>
      <c r="AA20" s="202"/>
      <c r="AB20" s="200" t="str">
        <f>'RTU2'!J6</f>
        <v>C</v>
      </c>
      <c r="AC20" s="201"/>
      <c r="AD20" s="202"/>
      <c r="AE20" s="203" t="s">
        <v>41</v>
      </c>
      <c r="AF20" s="201"/>
      <c r="AG20" s="202"/>
      <c r="AH20" s="200" t="str">
        <f>'RTU3'!J6</f>
        <v>C</v>
      </c>
      <c r="AI20" s="201"/>
      <c r="AJ20" s="202"/>
      <c r="AK20" s="203" t="s">
        <v>42</v>
      </c>
      <c r="AL20" s="201"/>
      <c r="AM20" s="202"/>
      <c r="AN20" s="200" t="str">
        <f>'RTU4'!J6</f>
        <v>C</v>
      </c>
      <c r="AO20" s="201"/>
      <c r="AP20" s="202"/>
      <c r="AQ20" s="203" t="s">
        <v>44</v>
      </c>
      <c r="AR20" s="201"/>
      <c r="AS20" s="202"/>
      <c r="AT20" s="200" t="str">
        <f>'RTU5'!J6</f>
        <v>C</v>
      </c>
      <c r="AU20" s="201"/>
      <c r="AV20" s="202"/>
      <c r="AW20" s="203" t="s">
        <v>45</v>
      </c>
      <c r="AX20" s="201"/>
      <c r="AY20" s="202"/>
      <c r="AZ20" s="200" t="str">
        <f>IF(ISBLANK($E$13),"N/A","")</f>
        <v/>
      </c>
      <c r="BA20" s="201"/>
      <c r="BB20" s="202"/>
      <c r="BC20" s="203" t="s">
        <v>46</v>
      </c>
      <c r="BD20" s="201"/>
      <c r="BE20" s="202"/>
      <c r="BF20" s="200" t="str">
        <f>IF(ISBLANK($E$14),"N/A","")</f>
        <v/>
      </c>
      <c r="BG20" s="201"/>
      <c r="BH20" s="202"/>
      <c r="BI20" s="203" t="s">
        <v>47</v>
      </c>
      <c r="BJ20" s="201"/>
      <c r="BK20" s="201"/>
      <c r="BL20" s="200" t="str">
        <f>IF(ISBLANK($E$15),"N/A","")</f>
        <v>N/A</v>
      </c>
      <c r="BM20" s="201"/>
      <c r="BN20" s="208"/>
      <c r="BO20" s="19"/>
      <c r="BP20" s="20"/>
      <c r="BQ20" s="11"/>
      <c r="BR20" s="12"/>
      <c r="BS20" s="21"/>
      <c r="BT20" s="10"/>
      <c r="BU20" s="22"/>
      <c r="BV20" s="22"/>
      <c r="BW20" s="22"/>
      <c r="BX20" s="1"/>
      <c r="BY20" s="1"/>
      <c r="BZ20" s="1"/>
      <c r="CA20" s="1"/>
      <c r="CB20" s="1"/>
      <c r="CC20" s="13"/>
      <c r="CD20" s="1"/>
      <c r="CE20" s="1"/>
      <c r="CF20" s="1"/>
      <c r="CG20" s="1"/>
      <c r="CH20" s="1"/>
      <c r="CI20" s="1"/>
      <c r="CJ20" s="1"/>
      <c r="CK20" s="1"/>
      <c r="CL20" s="1"/>
      <c r="CM20" s="1"/>
      <c r="CN20" s="1"/>
    </row>
    <row r="21" spans="1:92" ht="24.75" customHeight="1" x14ac:dyDescent="0.3">
      <c r="A21" s="1"/>
      <c r="B21" s="204" t="s">
        <v>53</v>
      </c>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314"/>
      <c r="BP21" s="10"/>
      <c r="BQ21" s="23"/>
      <c r="BR21" s="12"/>
      <c r="BS21" s="24"/>
      <c r="BT21" s="10"/>
      <c r="BU21" s="1"/>
      <c r="BV21" s="1"/>
      <c r="BW21" s="1"/>
      <c r="BX21" s="1"/>
      <c r="BY21" s="1"/>
      <c r="BZ21" s="1"/>
      <c r="CA21" s="1"/>
      <c r="CB21" s="1"/>
      <c r="CC21" s="13"/>
      <c r="CD21" s="1"/>
      <c r="CE21" s="1"/>
      <c r="CF21" s="1"/>
      <c r="CG21" s="1"/>
      <c r="CH21" s="1"/>
      <c r="CI21" s="1"/>
      <c r="CJ21" s="1"/>
      <c r="CK21" s="1"/>
      <c r="CL21" s="1"/>
      <c r="CM21" s="1"/>
      <c r="CN21" s="1"/>
    </row>
    <row r="22" spans="1:92" ht="24.75" customHeight="1" x14ac:dyDescent="0.3">
      <c r="A22" s="1"/>
      <c r="B22" s="17"/>
      <c r="C22" s="18"/>
      <c r="D22" s="218" t="s">
        <v>52</v>
      </c>
      <c r="E22" s="201"/>
      <c r="F22" s="201"/>
      <c r="G22" s="201"/>
      <c r="H22" s="201"/>
      <c r="I22" s="201"/>
      <c r="J22" s="201"/>
      <c r="K22" s="201"/>
      <c r="L22" s="201"/>
      <c r="M22" s="201"/>
      <c r="N22" s="201"/>
      <c r="O22" s="208"/>
      <c r="P22" s="219"/>
      <c r="Q22" s="201"/>
      <c r="R22" s="208"/>
      <c r="S22" s="211" t="s">
        <v>37</v>
      </c>
      <c r="T22" s="201"/>
      <c r="U22" s="202"/>
      <c r="V22" s="200" t="str">
        <f>'RTU1'!J7</f>
        <v>N/A</v>
      </c>
      <c r="W22" s="201"/>
      <c r="X22" s="202"/>
      <c r="Y22" s="203" t="s">
        <v>38</v>
      </c>
      <c r="Z22" s="201"/>
      <c r="AA22" s="202"/>
      <c r="AB22" s="200" t="str">
        <f>'RTU2'!J7</f>
        <v>C</v>
      </c>
      <c r="AC22" s="201"/>
      <c r="AD22" s="202"/>
      <c r="AE22" s="203" t="s">
        <v>41</v>
      </c>
      <c r="AF22" s="201"/>
      <c r="AG22" s="202"/>
      <c r="AH22" s="200" t="str">
        <f>'RTU3'!J7</f>
        <v>C</v>
      </c>
      <c r="AI22" s="201"/>
      <c r="AJ22" s="202"/>
      <c r="AK22" s="203" t="s">
        <v>42</v>
      </c>
      <c r="AL22" s="201"/>
      <c r="AM22" s="202"/>
      <c r="AN22" s="200" t="str">
        <f>'RTU4'!J7</f>
        <v>C</v>
      </c>
      <c r="AO22" s="201"/>
      <c r="AP22" s="202"/>
      <c r="AQ22" s="203" t="s">
        <v>44</v>
      </c>
      <c r="AR22" s="201"/>
      <c r="AS22" s="202"/>
      <c r="AT22" s="200" t="str">
        <f>'RTU5'!J7</f>
        <v>C</v>
      </c>
      <c r="AU22" s="201"/>
      <c r="AV22" s="202"/>
      <c r="AW22" s="203" t="s">
        <v>45</v>
      </c>
      <c r="AX22" s="201"/>
      <c r="AY22" s="202"/>
      <c r="AZ22" s="200" t="str">
        <f>IF(ISBLANK($E$13),"N/A","")</f>
        <v/>
      </c>
      <c r="BA22" s="201"/>
      <c r="BB22" s="202"/>
      <c r="BC22" s="203" t="s">
        <v>46</v>
      </c>
      <c r="BD22" s="201"/>
      <c r="BE22" s="202"/>
      <c r="BF22" s="200" t="str">
        <f>IF(ISBLANK($E$14),"N/A","")</f>
        <v/>
      </c>
      <c r="BG22" s="201"/>
      <c r="BH22" s="202"/>
      <c r="BI22" s="203" t="s">
        <v>47</v>
      </c>
      <c r="BJ22" s="201"/>
      <c r="BK22" s="201"/>
      <c r="BL22" s="200" t="str">
        <f>IF(ISBLANK($E$15),"N/A","")</f>
        <v>N/A</v>
      </c>
      <c r="BM22" s="201"/>
      <c r="BN22" s="208"/>
      <c r="BO22" s="19"/>
      <c r="BP22" s="20"/>
      <c r="BQ22" s="25"/>
      <c r="BR22" s="12"/>
      <c r="BS22" s="26"/>
      <c r="BT22" s="26"/>
      <c r="BU22" s="26"/>
      <c r="BV22" s="26"/>
      <c r="BW22" s="26"/>
      <c r="BX22" s="1"/>
      <c r="BY22" s="1"/>
      <c r="BZ22" s="1"/>
      <c r="CA22" s="1"/>
      <c r="CB22" s="1"/>
      <c r="CC22" s="13"/>
      <c r="CD22" s="1"/>
      <c r="CE22" s="1"/>
      <c r="CF22" s="1"/>
      <c r="CG22" s="1"/>
      <c r="CH22" s="1"/>
      <c r="CI22" s="1"/>
      <c r="CJ22" s="1"/>
      <c r="CK22" s="1"/>
      <c r="CL22" s="1"/>
      <c r="CM22" s="1"/>
      <c r="CN22" s="1"/>
    </row>
    <row r="23" spans="1:92" ht="24.75" customHeight="1" x14ac:dyDescent="0.3">
      <c r="A23" s="1"/>
      <c r="B23" s="204" t="s">
        <v>54</v>
      </c>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314"/>
      <c r="BP23" s="10"/>
      <c r="BQ23" s="23"/>
      <c r="BR23" s="12"/>
      <c r="BS23" s="1"/>
      <c r="BT23" s="1"/>
      <c r="BU23" s="1"/>
      <c r="BV23" s="1"/>
      <c r="BW23" s="1"/>
      <c r="BX23" s="1"/>
      <c r="BY23" s="1"/>
      <c r="BZ23" s="1"/>
      <c r="CA23" s="1"/>
      <c r="CB23" s="1"/>
      <c r="CC23" s="13"/>
      <c r="CD23" s="1"/>
      <c r="CE23" s="1"/>
      <c r="CF23" s="1"/>
      <c r="CG23" s="1"/>
      <c r="CH23" s="1"/>
      <c r="CI23" s="1"/>
      <c r="CJ23" s="1"/>
      <c r="CK23" s="1"/>
      <c r="CL23" s="1"/>
      <c r="CM23" s="1"/>
      <c r="CN23" s="1"/>
    </row>
    <row r="24" spans="1:92" ht="24.75" customHeight="1" x14ac:dyDescent="0.3">
      <c r="A24" s="1"/>
      <c r="B24" s="27"/>
      <c r="C24" s="28"/>
      <c r="D24" s="458" t="str">
        <f>IF(MID(AR3,1,2)="NC","CRITICAL",IF(MID(AR3,1,2)="IA","CRITICAL",IF(MID(AR3,1,2)="MN","CRITICAL",IF(MID(AR3,1,2)="TX","CRITICAL",IF(MID(AR3,1,2)="AR","CRITICAL",IF(MID(AR3,1,2)="OK","CRITICAL",IF(MID(AR3,1,2)="MO","CRITICAL",IF(MID(AR3,1,2)="KS","CRITICAL",IF(MID(AR3,1,3)="NEB","CRITICAL",IF(MID(AR3,1,2)="SD","CRITICAL","NON-CRITICAL"))))))))))</f>
        <v>NON-CRITICAL</v>
      </c>
      <c r="E24" s="295"/>
      <c r="F24" s="295"/>
      <c r="G24" s="295"/>
      <c r="H24" s="295"/>
      <c r="I24" s="295"/>
      <c r="J24" s="295"/>
      <c r="K24" s="295"/>
      <c r="L24" s="295"/>
      <c r="M24" s="295"/>
      <c r="N24" s="295"/>
      <c r="O24" s="459"/>
      <c r="P24" s="460"/>
      <c r="Q24" s="295"/>
      <c r="R24" s="459"/>
      <c r="S24" s="461" t="s">
        <v>37</v>
      </c>
      <c r="T24" s="295"/>
      <c r="U24" s="455"/>
      <c r="V24" s="454" t="str">
        <f>'RTU1'!J8</f>
        <v>N/A</v>
      </c>
      <c r="W24" s="295"/>
      <c r="X24" s="455"/>
      <c r="Y24" s="456" t="s">
        <v>38</v>
      </c>
      <c r="Z24" s="295"/>
      <c r="AA24" s="455"/>
      <c r="AB24" s="454" t="str">
        <f>'RTU2'!J8</f>
        <v>C</v>
      </c>
      <c r="AC24" s="295"/>
      <c r="AD24" s="455"/>
      <c r="AE24" s="456" t="s">
        <v>41</v>
      </c>
      <c r="AF24" s="295"/>
      <c r="AG24" s="455"/>
      <c r="AH24" s="454" t="str">
        <f>'RTU3'!J8</f>
        <v>C</v>
      </c>
      <c r="AI24" s="295"/>
      <c r="AJ24" s="455"/>
      <c r="AK24" s="456" t="s">
        <v>42</v>
      </c>
      <c r="AL24" s="295"/>
      <c r="AM24" s="455"/>
      <c r="AN24" s="454" t="str">
        <f>'RTU4'!J8</f>
        <v>C</v>
      </c>
      <c r="AO24" s="295"/>
      <c r="AP24" s="455"/>
      <c r="AQ24" s="456" t="s">
        <v>44</v>
      </c>
      <c r="AR24" s="295"/>
      <c r="AS24" s="455"/>
      <c r="AT24" s="454" t="str">
        <f>'RTU5'!J8</f>
        <v>C</v>
      </c>
      <c r="AU24" s="295"/>
      <c r="AV24" s="455"/>
      <c r="AW24" s="456" t="s">
        <v>45</v>
      </c>
      <c r="AX24" s="295"/>
      <c r="AY24" s="455"/>
      <c r="AZ24" s="454" t="str">
        <f>IF(ISBLANK($E$13),"N/A","")</f>
        <v/>
      </c>
      <c r="BA24" s="295"/>
      <c r="BB24" s="455"/>
      <c r="BC24" s="456" t="s">
        <v>46</v>
      </c>
      <c r="BD24" s="295"/>
      <c r="BE24" s="455"/>
      <c r="BF24" s="454" t="str">
        <f>IF(ISBLANK($E$14),"N/A","")</f>
        <v/>
      </c>
      <c r="BG24" s="295"/>
      <c r="BH24" s="455"/>
      <c r="BI24" s="456" t="s">
        <v>47</v>
      </c>
      <c r="BJ24" s="295"/>
      <c r="BK24" s="295"/>
      <c r="BL24" s="454" t="str">
        <f>IF(ISBLANK($E$15),"N/A","")</f>
        <v>N/A</v>
      </c>
      <c r="BM24" s="295"/>
      <c r="BN24" s="459"/>
      <c r="BO24" s="29"/>
      <c r="BP24" s="30"/>
      <c r="BQ24" s="31"/>
      <c r="BR24" s="32"/>
      <c r="BS24" s="33"/>
      <c r="BT24" s="33"/>
      <c r="BU24" s="33"/>
      <c r="BV24" s="33"/>
      <c r="BW24" s="33"/>
      <c r="BX24" s="34"/>
      <c r="BY24" s="34"/>
      <c r="BZ24" s="34"/>
      <c r="CA24" s="34"/>
      <c r="CB24" s="34"/>
      <c r="CC24" s="35"/>
      <c r="CD24" s="1"/>
      <c r="CE24" s="1"/>
      <c r="CF24" s="1"/>
      <c r="CG24" s="1"/>
      <c r="CH24" s="1"/>
      <c r="CI24" s="1"/>
      <c r="CJ24" s="1"/>
      <c r="CK24" s="1"/>
      <c r="CL24" s="1"/>
      <c r="CM24" s="1"/>
      <c r="CN24" s="1"/>
    </row>
    <row r="25" spans="1:92" ht="24.75" hidden="1" customHeight="1" x14ac:dyDescent="0.3">
      <c r="A25" s="1"/>
      <c r="B25" s="213" t="s">
        <v>55</v>
      </c>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5"/>
      <c r="BP25" s="10"/>
      <c r="BQ25" s="11"/>
      <c r="BR25" s="12"/>
      <c r="BS25" s="1"/>
      <c r="BT25" s="1"/>
      <c r="BU25" s="1"/>
      <c r="BV25" s="1"/>
      <c r="BW25" s="1"/>
      <c r="BX25" s="1"/>
      <c r="BY25" s="1"/>
      <c r="BZ25" s="1"/>
      <c r="CA25" s="1"/>
      <c r="CB25" s="1"/>
      <c r="CC25" s="1"/>
      <c r="CD25" s="1"/>
      <c r="CE25" s="1"/>
      <c r="CF25" s="1"/>
      <c r="CG25" s="1"/>
      <c r="CH25" s="1"/>
      <c r="CI25" s="1"/>
      <c r="CJ25" s="1"/>
      <c r="CK25" s="1"/>
      <c r="CL25" s="1"/>
      <c r="CM25" s="1"/>
      <c r="CN25" s="1"/>
    </row>
    <row r="26" spans="1:92" ht="24.75" hidden="1" customHeight="1" x14ac:dyDescent="0.3">
      <c r="A26" s="1"/>
      <c r="B26" s="17"/>
      <c r="C26" s="18"/>
      <c r="D26" s="218" t="s">
        <v>52</v>
      </c>
      <c r="E26" s="201"/>
      <c r="F26" s="201"/>
      <c r="G26" s="201"/>
      <c r="H26" s="201"/>
      <c r="I26" s="201"/>
      <c r="J26" s="201"/>
      <c r="K26" s="201"/>
      <c r="L26" s="201"/>
      <c r="M26" s="201"/>
      <c r="N26" s="201"/>
      <c r="O26" s="208"/>
      <c r="P26" s="219"/>
      <c r="Q26" s="201"/>
      <c r="R26" s="208"/>
      <c r="S26" s="211" t="s">
        <v>37</v>
      </c>
      <c r="T26" s="201"/>
      <c r="U26" s="202"/>
      <c r="V26" s="200" t="str">
        <f>'RTU1'!J9</f>
        <v>N/A</v>
      </c>
      <c r="W26" s="201"/>
      <c r="X26" s="202"/>
      <c r="Y26" s="203" t="s">
        <v>38</v>
      </c>
      <c r="Z26" s="201"/>
      <c r="AA26" s="202"/>
      <c r="AB26" s="200" t="str">
        <f>'RTU2'!J9</f>
        <v>C</v>
      </c>
      <c r="AC26" s="201"/>
      <c r="AD26" s="202"/>
      <c r="AE26" s="203" t="s">
        <v>41</v>
      </c>
      <c r="AF26" s="201"/>
      <c r="AG26" s="202"/>
      <c r="AH26" s="200" t="str">
        <f>'RTU3'!J9</f>
        <v>C</v>
      </c>
      <c r="AI26" s="201"/>
      <c r="AJ26" s="202"/>
      <c r="AK26" s="203" t="s">
        <v>42</v>
      </c>
      <c r="AL26" s="201"/>
      <c r="AM26" s="202"/>
      <c r="AN26" s="200" t="str">
        <f>'RTU4'!J9</f>
        <v>C</v>
      </c>
      <c r="AO26" s="201"/>
      <c r="AP26" s="202"/>
      <c r="AQ26" s="203" t="s">
        <v>44</v>
      </c>
      <c r="AR26" s="201"/>
      <c r="AS26" s="202"/>
      <c r="AT26" s="200" t="str">
        <f>'RTU5'!J9</f>
        <v>C</v>
      </c>
      <c r="AU26" s="201"/>
      <c r="AV26" s="202"/>
      <c r="AW26" s="203" t="s">
        <v>45</v>
      </c>
      <c r="AX26" s="201"/>
      <c r="AY26" s="202"/>
      <c r="AZ26" s="200" t="str">
        <f>IF(ISBLANK($E$13),"N/A","")</f>
        <v/>
      </c>
      <c r="BA26" s="201"/>
      <c r="BB26" s="202"/>
      <c r="BC26" s="203" t="s">
        <v>46</v>
      </c>
      <c r="BD26" s="201"/>
      <c r="BE26" s="202"/>
      <c r="BF26" s="200" t="str">
        <f>IF(ISBLANK($E$14),"N/A","")</f>
        <v/>
      </c>
      <c r="BG26" s="201"/>
      <c r="BH26" s="202"/>
      <c r="BI26" s="203" t="s">
        <v>47</v>
      </c>
      <c r="BJ26" s="201"/>
      <c r="BK26" s="201"/>
      <c r="BL26" s="200" t="str">
        <f>IF(ISBLANK($E$15),"N/A","")</f>
        <v>N/A</v>
      </c>
      <c r="BM26" s="201"/>
      <c r="BN26" s="208"/>
      <c r="BO26" s="36"/>
      <c r="BP26" s="26"/>
      <c r="BQ26" s="37"/>
      <c r="BR26" s="26"/>
      <c r="BS26" s="26"/>
      <c r="BT26" s="26"/>
      <c r="BU26" s="26"/>
      <c r="BV26" s="26"/>
      <c r="BW26" s="26"/>
      <c r="BX26" s="1"/>
      <c r="BY26" s="1"/>
      <c r="BZ26" s="1"/>
      <c r="CA26" s="1"/>
      <c r="CB26" s="1"/>
      <c r="CC26" s="1"/>
      <c r="CD26" s="1"/>
      <c r="CE26" s="1"/>
      <c r="CF26" s="1"/>
      <c r="CG26" s="1"/>
      <c r="CH26" s="1"/>
      <c r="CI26" s="1"/>
      <c r="CJ26" s="1"/>
      <c r="CK26" s="1"/>
      <c r="CL26" s="1"/>
      <c r="CM26" s="1"/>
      <c r="CN26" s="1"/>
    </row>
    <row r="27" spans="1:92" ht="30" hidden="1" customHeight="1" x14ac:dyDescent="0.3">
      <c r="A27" s="1"/>
      <c r="B27" s="222" t="s">
        <v>56</v>
      </c>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6"/>
      <c r="BP27" s="1"/>
      <c r="BQ27" s="1"/>
      <c r="BR27" s="1"/>
      <c r="BS27" s="1"/>
      <c r="BT27" s="1"/>
      <c r="BU27" s="1"/>
      <c r="BV27" s="1"/>
      <c r="BW27" s="1"/>
      <c r="BX27" s="1"/>
      <c r="BY27" s="1"/>
      <c r="BZ27" s="1"/>
      <c r="CA27" s="1"/>
      <c r="CB27" s="1"/>
      <c r="CC27" s="1"/>
      <c r="CD27" s="1"/>
      <c r="CE27" s="1"/>
      <c r="CF27" s="1"/>
      <c r="CG27" s="1"/>
      <c r="CH27" s="1"/>
      <c r="CI27" s="1"/>
      <c r="CJ27" s="1"/>
      <c r="CK27" s="1"/>
      <c r="CL27" s="1"/>
      <c r="CM27" s="1"/>
      <c r="CN27" s="1"/>
    </row>
    <row r="28" spans="1:92" ht="24.75" hidden="1" customHeight="1" x14ac:dyDescent="0.3">
      <c r="A28" s="1"/>
      <c r="B28" s="17"/>
      <c r="C28" s="18"/>
      <c r="D28" s="218" t="s">
        <v>52</v>
      </c>
      <c r="E28" s="201"/>
      <c r="F28" s="201"/>
      <c r="G28" s="201"/>
      <c r="H28" s="201"/>
      <c r="I28" s="201"/>
      <c r="J28" s="201"/>
      <c r="K28" s="201"/>
      <c r="L28" s="201"/>
      <c r="M28" s="201"/>
      <c r="N28" s="201"/>
      <c r="O28" s="208"/>
      <c r="P28" s="219"/>
      <c r="Q28" s="201"/>
      <c r="R28" s="208"/>
      <c r="S28" s="211" t="s">
        <v>37</v>
      </c>
      <c r="T28" s="201"/>
      <c r="U28" s="202"/>
      <c r="V28" s="200" t="str">
        <f>'RTU1'!J10</f>
        <v>N/A</v>
      </c>
      <c r="W28" s="201"/>
      <c r="X28" s="202"/>
      <c r="Y28" s="203" t="s">
        <v>38</v>
      </c>
      <c r="Z28" s="201"/>
      <c r="AA28" s="202"/>
      <c r="AB28" s="200" t="str">
        <f>'RTU2'!J10</f>
        <v>N/A</v>
      </c>
      <c r="AC28" s="201"/>
      <c r="AD28" s="202"/>
      <c r="AE28" s="203" t="s">
        <v>41</v>
      </c>
      <c r="AF28" s="201"/>
      <c r="AG28" s="202"/>
      <c r="AH28" s="200" t="str">
        <f>'RTU3'!J10</f>
        <v>N/A</v>
      </c>
      <c r="AI28" s="201"/>
      <c r="AJ28" s="202"/>
      <c r="AK28" s="203" t="s">
        <v>42</v>
      </c>
      <c r="AL28" s="201"/>
      <c r="AM28" s="202"/>
      <c r="AN28" s="200" t="str">
        <f>'RTU4'!J10</f>
        <v>N/A</v>
      </c>
      <c r="AO28" s="201"/>
      <c r="AP28" s="202"/>
      <c r="AQ28" s="203" t="s">
        <v>44</v>
      </c>
      <c r="AR28" s="201"/>
      <c r="AS28" s="202"/>
      <c r="AT28" s="200" t="str">
        <f>'RTU5'!J10</f>
        <v>N/A</v>
      </c>
      <c r="AU28" s="201"/>
      <c r="AV28" s="202"/>
      <c r="AW28" s="203" t="s">
        <v>45</v>
      </c>
      <c r="AX28" s="201"/>
      <c r="AY28" s="202"/>
      <c r="AZ28" s="200" t="str">
        <f>IF(ISBLANK($E$13),"N/A",IF(MID($M$12,4,3)&lt;="120","N/A",""))</f>
        <v>N/A</v>
      </c>
      <c r="BA28" s="201"/>
      <c r="BB28" s="202"/>
      <c r="BC28" s="203" t="s">
        <v>46</v>
      </c>
      <c r="BD28" s="201"/>
      <c r="BE28" s="202"/>
      <c r="BF28" s="200" t="str">
        <f>IF(ISBLANK($E$14),"N/A",IF(MID($M$12,4,3)&lt;="120","N/A",""))</f>
        <v>N/A</v>
      </c>
      <c r="BG28" s="201"/>
      <c r="BH28" s="202"/>
      <c r="BI28" s="203" t="s">
        <v>47</v>
      </c>
      <c r="BJ28" s="201"/>
      <c r="BK28" s="202"/>
      <c r="BL28" s="200" t="str">
        <f>IF(ISBLANK($E$15),"N/A",IF(MID($M$15,4,3)&lt;="120","N/A",""))</f>
        <v>N/A</v>
      </c>
      <c r="BM28" s="201"/>
      <c r="BN28" s="208"/>
      <c r="BO28" s="36"/>
      <c r="BP28" s="26"/>
      <c r="BQ28" s="37"/>
      <c r="BR28" s="26"/>
      <c r="BS28" s="26"/>
      <c r="BT28" s="26"/>
      <c r="BU28" s="26"/>
      <c r="BV28" s="26"/>
      <c r="BW28" s="26"/>
      <c r="BX28" s="1"/>
      <c r="BY28" s="1"/>
      <c r="BZ28" s="1"/>
      <c r="CA28" s="1"/>
      <c r="CB28" s="1"/>
      <c r="CC28" s="1"/>
      <c r="CD28" s="1"/>
      <c r="CE28" s="1"/>
      <c r="CF28" s="1"/>
      <c r="CG28" s="1"/>
      <c r="CH28" s="1"/>
      <c r="CI28" s="1"/>
      <c r="CJ28" s="1"/>
      <c r="CK28" s="1"/>
      <c r="CL28" s="1"/>
      <c r="CM28" s="1"/>
      <c r="CN28" s="1"/>
    </row>
    <row r="29" spans="1:92" ht="24.75" hidden="1" customHeight="1" x14ac:dyDescent="0.3">
      <c r="A29" s="1"/>
      <c r="B29" s="204" t="s">
        <v>57</v>
      </c>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6"/>
      <c r="BP29" s="1"/>
      <c r="BQ29" s="1"/>
      <c r="BR29" s="1"/>
      <c r="BS29" s="1"/>
      <c r="BT29" s="1"/>
      <c r="BU29" s="1"/>
      <c r="BV29" s="1"/>
      <c r="BW29" s="1"/>
      <c r="BX29" s="1"/>
      <c r="BY29" s="1"/>
      <c r="BZ29" s="1"/>
      <c r="CA29" s="1"/>
      <c r="CB29" s="1"/>
      <c r="CC29" s="1"/>
      <c r="CD29" s="1"/>
      <c r="CE29" s="1"/>
      <c r="CF29" s="1"/>
      <c r="CG29" s="1"/>
      <c r="CH29" s="1"/>
      <c r="CI29" s="1"/>
      <c r="CJ29" s="1"/>
      <c r="CK29" s="1"/>
      <c r="CL29" s="1"/>
      <c r="CM29" s="1"/>
      <c r="CN29" s="1"/>
    </row>
    <row r="30" spans="1:92" ht="24.75" hidden="1" customHeight="1" x14ac:dyDescent="0.3">
      <c r="A30" s="1"/>
      <c r="B30" s="17"/>
      <c r="C30" s="18"/>
      <c r="D30" s="218" t="s">
        <v>52</v>
      </c>
      <c r="E30" s="201"/>
      <c r="F30" s="201"/>
      <c r="G30" s="201"/>
      <c r="H30" s="201"/>
      <c r="I30" s="201"/>
      <c r="J30" s="201"/>
      <c r="K30" s="201"/>
      <c r="L30" s="201"/>
      <c r="M30" s="201"/>
      <c r="N30" s="201"/>
      <c r="O30" s="208"/>
      <c r="P30" s="210"/>
      <c r="Q30" s="201"/>
      <c r="R30" s="208"/>
      <c r="S30" s="211" t="s">
        <v>37</v>
      </c>
      <c r="T30" s="201"/>
      <c r="U30" s="202"/>
      <c r="V30" s="200" t="str">
        <f>'RTU1'!J11</f>
        <v>N/A</v>
      </c>
      <c r="W30" s="201"/>
      <c r="X30" s="202"/>
      <c r="Y30" s="203" t="s">
        <v>38</v>
      </c>
      <c r="Z30" s="201"/>
      <c r="AA30" s="202"/>
      <c r="AB30" s="200" t="str">
        <f>'RTU2'!J11</f>
        <v>C</v>
      </c>
      <c r="AC30" s="201"/>
      <c r="AD30" s="202"/>
      <c r="AE30" s="203" t="s">
        <v>41</v>
      </c>
      <c r="AF30" s="201"/>
      <c r="AG30" s="202"/>
      <c r="AH30" s="200" t="str">
        <f>'RTU3'!J11</f>
        <v>C</v>
      </c>
      <c r="AI30" s="201"/>
      <c r="AJ30" s="202"/>
      <c r="AK30" s="203" t="s">
        <v>42</v>
      </c>
      <c r="AL30" s="201"/>
      <c r="AM30" s="202"/>
      <c r="AN30" s="200" t="str">
        <f>'RTU4'!J11</f>
        <v>C</v>
      </c>
      <c r="AO30" s="201"/>
      <c r="AP30" s="202"/>
      <c r="AQ30" s="203" t="s">
        <v>44</v>
      </c>
      <c r="AR30" s="201"/>
      <c r="AS30" s="202"/>
      <c r="AT30" s="200">
        <f>'RTU5'!J11</f>
        <v>5</v>
      </c>
      <c r="AU30" s="201"/>
      <c r="AV30" s="202"/>
      <c r="AW30" s="203" t="s">
        <v>45</v>
      </c>
      <c r="AX30" s="201"/>
      <c r="AY30" s="202"/>
      <c r="AZ30" s="200" t="str">
        <f>IF(ISBLANK($E$13),"N/A","")</f>
        <v/>
      </c>
      <c r="BA30" s="201"/>
      <c r="BB30" s="202"/>
      <c r="BC30" s="203" t="s">
        <v>46</v>
      </c>
      <c r="BD30" s="201"/>
      <c r="BE30" s="202"/>
      <c r="BF30" s="200" t="str">
        <f>IF(ISBLANK($E$14),"N/A","")</f>
        <v/>
      </c>
      <c r="BG30" s="201"/>
      <c r="BH30" s="202"/>
      <c r="BI30" s="203" t="s">
        <v>47</v>
      </c>
      <c r="BJ30" s="201"/>
      <c r="BK30" s="202"/>
      <c r="BL30" s="200" t="str">
        <f>IF(ISBLANK($E$15),"N/A","")</f>
        <v>N/A</v>
      </c>
      <c r="BM30" s="201"/>
      <c r="BN30" s="208"/>
      <c r="BO30" s="36"/>
      <c r="BP30" s="1"/>
      <c r="BQ30" s="38"/>
      <c r="BR30" s="1"/>
      <c r="BS30" s="1"/>
      <c r="BT30" s="1"/>
      <c r="BU30" s="1"/>
      <c r="BV30" s="1"/>
      <c r="BW30" s="1"/>
      <c r="BX30" s="1"/>
      <c r="BY30" s="1"/>
      <c r="BZ30" s="1"/>
      <c r="CA30" s="1"/>
      <c r="CB30" s="1"/>
      <c r="CC30" s="1"/>
      <c r="CD30" s="1"/>
      <c r="CE30" s="1"/>
      <c r="CF30" s="1"/>
      <c r="CG30" s="1"/>
      <c r="CH30" s="1"/>
      <c r="CI30" s="1"/>
      <c r="CJ30" s="1"/>
      <c r="CK30" s="1"/>
      <c r="CL30" s="1"/>
      <c r="CM30" s="1"/>
      <c r="CN30" s="1"/>
    </row>
    <row r="31" spans="1:92" ht="24.75" hidden="1" customHeight="1" x14ac:dyDescent="0.3">
      <c r="A31" s="1"/>
      <c r="B31" s="457" t="s">
        <v>58</v>
      </c>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6"/>
      <c r="BP31" s="1"/>
      <c r="BQ31" s="1"/>
      <c r="BR31" s="1"/>
      <c r="BS31" s="1"/>
      <c r="BT31" s="1"/>
      <c r="BU31" s="1"/>
      <c r="BV31" s="1"/>
      <c r="BW31" s="1"/>
      <c r="BX31" s="1"/>
      <c r="BY31" s="1"/>
      <c r="BZ31" s="1"/>
      <c r="CA31" s="1"/>
      <c r="CB31" s="1"/>
      <c r="CC31" s="1"/>
      <c r="CD31" s="1"/>
      <c r="CE31" s="1"/>
      <c r="CF31" s="1"/>
      <c r="CG31" s="1"/>
      <c r="CH31" s="1"/>
      <c r="CI31" s="1"/>
      <c r="CJ31" s="1"/>
      <c r="CK31" s="1"/>
      <c r="CL31" s="1"/>
      <c r="CM31" s="1"/>
      <c r="CN31" s="1"/>
    </row>
    <row r="32" spans="1:92" ht="24.75" hidden="1" customHeight="1" x14ac:dyDescent="0.3">
      <c r="A32" s="1"/>
      <c r="B32" s="39"/>
      <c r="C32" s="18"/>
      <c r="D32" s="209" t="s">
        <v>59</v>
      </c>
      <c r="E32" s="201"/>
      <c r="F32" s="201"/>
      <c r="G32" s="201"/>
      <c r="H32" s="201"/>
      <c r="I32" s="201"/>
      <c r="J32" s="201"/>
      <c r="K32" s="201"/>
      <c r="L32" s="201"/>
      <c r="M32" s="201"/>
      <c r="N32" s="201"/>
      <c r="O32" s="208"/>
      <c r="P32" s="210"/>
      <c r="Q32" s="201"/>
      <c r="R32" s="208"/>
      <c r="S32" s="211" t="s">
        <v>37</v>
      </c>
      <c r="T32" s="201"/>
      <c r="U32" s="202"/>
      <c r="V32" s="200" t="str">
        <f>'RTU1'!J12</f>
        <v>C</v>
      </c>
      <c r="W32" s="201"/>
      <c r="X32" s="202"/>
      <c r="Y32" s="203" t="s">
        <v>38</v>
      </c>
      <c r="Z32" s="201"/>
      <c r="AA32" s="202"/>
      <c r="AB32" s="200" t="str">
        <f>'RTU2'!J12</f>
        <v>C</v>
      </c>
      <c r="AC32" s="201"/>
      <c r="AD32" s="202"/>
      <c r="AE32" s="203" t="s">
        <v>41</v>
      </c>
      <c r="AF32" s="201"/>
      <c r="AG32" s="202"/>
      <c r="AH32" s="200" t="str">
        <f>'RTU3'!J12</f>
        <v>C</v>
      </c>
      <c r="AI32" s="201"/>
      <c r="AJ32" s="202"/>
      <c r="AK32" s="203" t="s">
        <v>42</v>
      </c>
      <c r="AL32" s="201"/>
      <c r="AM32" s="202"/>
      <c r="AN32" s="200" t="str">
        <f>'RTU4'!J12</f>
        <v>C</v>
      </c>
      <c r="AO32" s="201"/>
      <c r="AP32" s="202"/>
      <c r="AQ32" s="203" t="s">
        <v>44</v>
      </c>
      <c r="AR32" s="201"/>
      <c r="AS32" s="202"/>
      <c r="AT32" s="200" t="str">
        <f>'RTU5'!J12</f>
        <v>C</v>
      </c>
      <c r="AU32" s="201"/>
      <c r="AV32" s="202"/>
      <c r="AW32" s="203" t="s">
        <v>45</v>
      </c>
      <c r="AX32" s="201"/>
      <c r="AY32" s="202"/>
      <c r="AZ32" s="200" t="str">
        <f>IF(ISBLANK($E$13),"N/A",IF(MID(AP13,1,3)="HUM","HUM","NO"))</f>
        <v>NO</v>
      </c>
      <c r="BA32" s="201"/>
      <c r="BB32" s="202"/>
      <c r="BC32" s="203" t="s">
        <v>46</v>
      </c>
      <c r="BD32" s="201"/>
      <c r="BE32" s="202"/>
      <c r="BF32" s="200" t="str">
        <f>IF(ISBLANK($E$14),"N/A","")</f>
        <v/>
      </c>
      <c r="BG32" s="201"/>
      <c r="BH32" s="202"/>
      <c r="BI32" s="203" t="s">
        <v>47</v>
      </c>
      <c r="BJ32" s="201"/>
      <c r="BK32" s="202"/>
      <c r="BL32" s="200" t="str">
        <f>IF(ISBLANK($E$15),"N/A","")</f>
        <v>N/A</v>
      </c>
      <c r="BM32" s="201"/>
      <c r="BN32" s="208"/>
      <c r="BO32" s="36"/>
      <c r="BP32" s="1"/>
      <c r="BQ32" s="38"/>
      <c r="BR32" s="1"/>
      <c r="BS32" s="1"/>
      <c r="BT32" s="1"/>
      <c r="BU32" s="1"/>
      <c r="BV32" s="1"/>
      <c r="BW32" s="1"/>
      <c r="BX32" s="1"/>
      <c r="BY32" s="1"/>
      <c r="BZ32" s="1"/>
      <c r="CA32" s="1"/>
      <c r="CB32" s="1"/>
      <c r="CC32" s="1"/>
      <c r="CD32" s="1"/>
      <c r="CE32" s="1"/>
      <c r="CF32" s="1"/>
      <c r="CG32" s="1"/>
      <c r="CH32" s="1"/>
      <c r="CI32" s="1"/>
      <c r="CJ32" s="1"/>
      <c r="CK32" s="1"/>
      <c r="CL32" s="1"/>
      <c r="CM32" s="1"/>
      <c r="CN32" s="1"/>
    </row>
    <row r="33" spans="1:92" ht="24.75" hidden="1" customHeight="1" x14ac:dyDescent="0.3">
      <c r="A33" s="1"/>
      <c r="B33" s="204" t="s">
        <v>60</v>
      </c>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6"/>
      <c r="BP33" s="1"/>
      <c r="BQ33" s="1"/>
      <c r="BR33" s="1"/>
      <c r="BS33" s="1"/>
      <c r="BT33" s="1"/>
      <c r="BU33" s="1"/>
      <c r="BV33" s="1"/>
      <c r="BW33" s="1"/>
      <c r="BX33" s="1"/>
      <c r="BY33" s="1"/>
      <c r="BZ33" s="1"/>
      <c r="CA33" s="1"/>
      <c r="CB33" s="1"/>
      <c r="CC33" s="1"/>
      <c r="CD33" s="1"/>
      <c r="CE33" s="1"/>
      <c r="CF33" s="1"/>
      <c r="CG33" s="1"/>
      <c r="CH33" s="1"/>
      <c r="CI33" s="1"/>
      <c r="CJ33" s="1"/>
      <c r="CK33" s="1"/>
      <c r="CL33" s="1"/>
      <c r="CM33" s="1"/>
      <c r="CN33" s="1"/>
    </row>
    <row r="34" spans="1:92" ht="24.75" hidden="1" customHeight="1" x14ac:dyDescent="0.3">
      <c r="A34" s="1"/>
      <c r="B34" s="17"/>
      <c r="C34" s="18"/>
      <c r="D34" s="218" t="s">
        <v>52</v>
      </c>
      <c r="E34" s="201"/>
      <c r="F34" s="201"/>
      <c r="G34" s="201"/>
      <c r="H34" s="201"/>
      <c r="I34" s="201"/>
      <c r="J34" s="201"/>
      <c r="K34" s="201"/>
      <c r="L34" s="201"/>
      <c r="M34" s="201"/>
      <c r="N34" s="201"/>
      <c r="O34" s="208"/>
      <c r="P34" s="219"/>
      <c r="Q34" s="201"/>
      <c r="R34" s="208"/>
      <c r="S34" s="211" t="s">
        <v>37</v>
      </c>
      <c r="T34" s="201"/>
      <c r="U34" s="202"/>
      <c r="V34" s="200" t="str">
        <f>'RTU1'!J13</f>
        <v>C</v>
      </c>
      <c r="W34" s="201"/>
      <c r="X34" s="202"/>
      <c r="Y34" s="203" t="s">
        <v>38</v>
      </c>
      <c r="Z34" s="201"/>
      <c r="AA34" s="202"/>
      <c r="AB34" s="200" t="str">
        <f>IF(ISBLANK($E$9),"N/A",IF(MID($M$9,7,2)="14","N/A",IF(MID($M$9,7,2)="16","N/A",IF(MID($M$9,7,2)&lt;"14","",IF(MID($M$9,4,3)&gt;"149","N/A",IF(MID(AB32,1,2)="NO","N/A",""))))))</f>
        <v/>
      </c>
      <c r="AC34" s="201"/>
      <c r="AD34" s="202"/>
      <c r="AE34" s="203" t="s">
        <v>41</v>
      </c>
      <c r="AF34" s="201"/>
      <c r="AG34" s="202"/>
      <c r="AH34" s="200" t="str">
        <f>'RTU3'!J13</f>
        <v>C</v>
      </c>
      <c r="AI34" s="201"/>
      <c r="AJ34" s="202"/>
      <c r="AK34" s="203" t="s">
        <v>42</v>
      </c>
      <c r="AL34" s="201"/>
      <c r="AM34" s="202"/>
      <c r="AN34" s="200" t="str">
        <f>'RTU4'!J13</f>
        <v>C</v>
      </c>
      <c r="AO34" s="201"/>
      <c r="AP34" s="202"/>
      <c r="AQ34" s="203" t="s">
        <v>44</v>
      </c>
      <c r="AR34" s="201"/>
      <c r="AS34" s="202"/>
      <c r="AT34" s="200" t="str">
        <f>'RTU5'!J13</f>
        <v>C</v>
      </c>
      <c r="AU34" s="201"/>
      <c r="AV34" s="202"/>
      <c r="AW34" s="203" t="s">
        <v>45</v>
      </c>
      <c r="AX34" s="201"/>
      <c r="AY34" s="202"/>
      <c r="AZ34" s="200" t="str">
        <f>IF(ISBLANK($E$13),"N/A","")</f>
        <v/>
      </c>
      <c r="BA34" s="201"/>
      <c r="BB34" s="202"/>
      <c r="BC34" s="203" t="s">
        <v>46</v>
      </c>
      <c r="BD34" s="201"/>
      <c r="BE34" s="202"/>
      <c r="BF34" s="200" t="str">
        <f>IF(ISBLANK($E$14),"N/A","")</f>
        <v/>
      </c>
      <c r="BG34" s="201"/>
      <c r="BH34" s="202"/>
      <c r="BI34" s="203" t="s">
        <v>47</v>
      </c>
      <c r="BJ34" s="201"/>
      <c r="BK34" s="202"/>
      <c r="BL34" s="200" t="str">
        <f>IF(ISBLANK($E$15),"N/A","")</f>
        <v>N/A</v>
      </c>
      <c r="BM34" s="201"/>
      <c r="BN34" s="208"/>
      <c r="BO34" s="36"/>
      <c r="BP34" s="40"/>
      <c r="BQ34" s="38"/>
      <c r="BR34" s="1"/>
      <c r="BS34" s="1"/>
      <c r="BT34" s="1"/>
      <c r="BU34" s="1"/>
      <c r="BV34" s="1"/>
      <c r="BW34" s="1"/>
      <c r="BX34" s="1"/>
      <c r="BY34" s="1"/>
      <c r="BZ34" s="1"/>
      <c r="CA34" s="1"/>
      <c r="CB34" s="1"/>
      <c r="CC34" s="1"/>
      <c r="CD34" s="1"/>
      <c r="CE34" s="1"/>
      <c r="CF34" s="1"/>
      <c r="CG34" s="1"/>
      <c r="CH34" s="1"/>
      <c r="CI34" s="1"/>
      <c r="CJ34" s="1"/>
      <c r="CK34" s="1"/>
      <c r="CL34" s="1"/>
      <c r="CM34" s="1"/>
      <c r="CN34" s="1"/>
    </row>
    <row r="35" spans="1:92" ht="30" hidden="1" customHeight="1" x14ac:dyDescent="0.3">
      <c r="A35" s="1"/>
      <c r="B35" s="230" t="s">
        <v>61</v>
      </c>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2"/>
      <c r="BP35" s="1"/>
      <c r="BQ35" s="1"/>
      <c r="BR35" s="1"/>
      <c r="BS35" s="1"/>
      <c r="BT35" s="1"/>
      <c r="BU35" s="1"/>
      <c r="BV35" s="1"/>
      <c r="BW35" s="1"/>
      <c r="BX35" s="1"/>
      <c r="BY35" s="1"/>
      <c r="BZ35" s="1"/>
      <c r="CA35" s="1"/>
      <c r="CB35" s="1"/>
      <c r="CC35" s="1"/>
      <c r="CD35" s="1"/>
      <c r="CE35" s="1"/>
      <c r="CF35" s="1"/>
      <c r="CG35" s="1"/>
      <c r="CH35" s="1"/>
      <c r="CI35" s="1"/>
      <c r="CJ35" s="1"/>
      <c r="CK35" s="1"/>
      <c r="CL35" s="1"/>
      <c r="CM35" s="1"/>
      <c r="CN35" s="1"/>
    </row>
    <row r="36" spans="1:92" ht="24" hidden="1" customHeight="1" x14ac:dyDescent="0.3">
      <c r="A36" s="1"/>
      <c r="B36" s="41"/>
      <c r="C36" s="42"/>
      <c r="D36" s="217" t="s">
        <v>52</v>
      </c>
      <c r="E36" s="201"/>
      <c r="F36" s="201"/>
      <c r="G36" s="201"/>
      <c r="H36" s="201"/>
      <c r="I36" s="201"/>
      <c r="J36" s="201"/>
      <c r="K36" s="201"/>
      <c r="L36" s="201"/>
      <c r="M36" s="201"/>
      <c r="N36" s="201"/>
      <c r="O36" s="208"/>
      <c r="P36" s="472"/>
      <c r="Q36" s="201"/>
      <c r="R36" s="202"/>
      <c r="S36" s="470" t="s">
        <v>62</v>
      </c>
      <c r="T36" s="201"/>
      <c r="U36" s="202"/>
      <c r="V36" s="471">
        <f>'RTU1'!J14</f>
        <v>0</v>
      </c>
      <c r="W36" s="201"/>
      <c r="X36" s="202"/>
      <c r="Y36" s="470" t="s">
        <v>63</v>
      </c>
      <c r="Z36" s="201"/>
      <c r="AA36" s="202"/>
      <c r="AB36" s="471" t="str">
        <f>P150</f>
        <v>2"</v>
      </c>
      <c r="AC36" s="201"/>
      <c r="AD36" s="202"/>
      <c r="AE36" s="470" t="s">
        <v>64</v>
      </c>
      <c r="AF36" s="201"/>
      <c r="AG36" s="202"/>
      <c r="AH36" s="471" t="str">
        <f>P151</f>
        <v>2"</v>
      </c>
      <c r="AI36" s="201"/>
      <c r="AJ36" s="202"/>
      <c r="AK36" s="470" t="s">
        <v>65</v>
      </c>
      <c r="AL36" s="201"/>
      <c r="AM36" s="202"/>
      <c r="AN36" s="471" t="str">
        <f>P152</f>
        <v>2"</v>
      </c>
      <c r="AO36" s="201"/>
      <c r="AP36" s="202"/>
      <c r="AQ36" s="470" t="s">
        <v>66</v>
      </c>
      <c r="AR36" s="201"/>
      <c r="AS36" s="202"/>
      <c r="AT36" s="471" t="str">
        <f>P153</f>
        <v>1-1/2"</v>
      </c>
      <c r="AU36" s="201"/>
      <c r="AV36" s="202"/>
      <c r="AW36" s="470" t="s">
        <v>67</v>
      </c>
      <c r="AX36" s="201"/>
      <c r="AY36" s="202"/>
      <c r="AZ36" s="471">
        <f>P154</f>
        <v>0</v>
      </c>
      <c r="BA36" s="201"/>
      <c r="BB36" s="202"/>
      <c r="BC36" s="470" t="s">
        <v>68</v>
      </c>
      <c r="BD36" s="201"/>
      <c r="BE36" s="202"/>
      <c r="BF36" s="471"/>
      <c r="BG36" s="201"/>
      <c r="BH36" s="202"/>
      <c r="BI36" s="470" t="s">
        <v>69</v>
      </c>
      <c r="BJ36" s="201"/>
      <c r="BK36" s="202"/>
      <c r="BL36" s="472"/>
      <c r="BM36" s="201"/>
      <c r="BN36" s="202"/>
      <c r="BO36" s="36"/>
      <c r="BP36" s="1"/>
      <c r="BQ36" s="1"/>
      <c r="BR36" s="1"/>
      <c r="BS36" s="1"/>
      <c r="BT36" s="1"/>
      <c r="BU36" s="1"/>
      <c r="BV36" s="1"/>
      <c r="BW36" s="1"/>
      <c r="BX36" s="1"/>
      <c r="BY36" s="1"/>
      <c r="BZ36" s="1"/>
      <c r="CA36" s="1"/>
      <c r="CB36" s="1"/>
      <c r="CC36" s="1"/>
      <c r="CD36" s="1"/>
      <c r="CE36" s="1"/>
      <c r="CF36" s="1"/>
      <c r="CG36" s="1"/>
      <c r="CH36" s="1"/>
      <c r="CI36" s="1"/>
      <c r="CJ36" s="1"/>
      <c r="CK36" s="1"/>
      <c r="CL36" s="1"/>
      <c r="CM36" s="1"/>
      <c r="CN36" s="1"/>
    </row>
    <row r="37" spans="1:92" ht="30" hidden="1" customHeight="1" x14ac:dyDescent="0.3">
      <c r="A37" s="1"/>
      <c r="B37" s="222" t="s">
        <v>70</v>
      </c>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6"/>
      <c r="BP37" s="1"/>
      <c r="BQ37" s="1"/>
      <c r="BR37" s="1"/>
      <c r="BS37" s="1"/>
      <c r="BT37" s="1"/>
      <c r="BU37" s="1"/>
      <c r="BV37" s="1"/>
      <c r="BW37" s="1"/>
      <c r="BX37" s="1"/>
      <c r="BY37" s="1"/>
      <c r="BZ37" s="1"/>
      <c r="CA37" s="1"/>
      <c r="CB37" s="1"/>
      <c r="CC37" s="1"/>
      <c r="CD37" s="1"/>
      <c r="CE37" s="1"/>
      <c r="CF37" s="1"/>
      <c r="CG37" s="1"/>
      <c r="CH37" s="1"/>
      <c r="CI37" s="1"/>
      <c r="CJ37" s="1"/>
      <c r="CK37" s="1"/>
      <c r="CL37" s="1"/>
      <c r="CM37" s="1"/>
      <c r="CN37" s="1"/>
    </row>
    <row r="38" spans="1:92" ht="24" hidden="1" customHeight="1" x14ac:dyDescent="0.3">
      <c r="A38" s="1"/>
      <c r="B38" s="41"/>
      <c r="C38" s="42"/>
      <c r="D38" s="217" t="s">
        <v>52</v>
      </c>
      <c r="E38" s="201"/>
      <c r="F38" s="201"/>
      <c r="G38" s="201"/>
      <c r="H38" s="201"/>
      <c r="I38" s="201"/>
      <c r="J38" s="201"/>
      <c r="K38" s="201"/>
      <c r="L38" s="201"/>
      <c r="M38" s="201"/>
      <c r="N38" s="201"/>
      <c r="O38" s="208"/>
      <c r="P38" s="472"/>
      <c r="Q38" s="201"/>
      <c r="R38" s="202"/>
      <c r="S38" s="203" t="s">
        <v>71</v>
      </c>
      <c r="T38" s="201"/>
      <c r="U38" s="202"/>
      <c r="V38" s="471" t="str">
        <f>'RTU1'!J15</f>
        <v>1"</v>
      </c>
      <c r="W38" s="201"/>
      <c r="X38" s="202"/>
      <c r="Y38" s="470" t="s">
        <v>72</v>
      </c>
      <c r="Z38" s="201"/>
      <c r="AA38" s="202"/>
      <c r="AB38" s="471" t="str">
        <f>AZ150</f>
        <v>1"</v>
      </c>
      <c r="AC38" s="201"/>
      <c r="AD38" s="202"/>
      <c r="AE38" s="203" t="s">
        <v>73</v>
      </c>
      <c r="AF38" s="201"/>
      <c r="AG38" s="202"/>
      <c r="AH38" s="471" t="str">
        <f>AZ151</f>
        <v>1-1/2"</v>
      </c>
      <c r="AI38" s="201"/>
      <c r="AJ38" s="202"/>
      <c r="AK38" s="470" t="s">
        <v>74</v>
      </c>
      <c r="AL38" s="201"/>
      <c r="AM38" s="202"/>
      <c r="AN38" s="471" t="str">
        <f>AZ152</f>
        <v>1-1/2"</v>
      </c>
      <c r="AO38" s="201"/>
      <c r="AP38" s="202"/>
      <c r="AQ38" s="471" t="s">
        <v>75</v>
      </c>
      <c r="AR38" s="201"/>
      <c r="AS38" s="202"/>
      <c r="AT38" s="471" t="str">
        <f>AZ153</f>
        <v>1"</v>
      </c>
      <c r="AU38" s="201"/>
      <c r="AV38" s="202"/>
      <c r="AW38" s="471" t="s">
        <v>76</v>
      </c>
      <c r="AX38" s="201"/>
      <c r="AY38" s="202"/>
      <c r="AZ38" s="471" t="str">
        <f>AZ154</f>
        <v>1-1/2"</v>
      </c>
      <c r="BA38" s="201"/>
      <c r="BB38" s="202"/>
      <c r="BC38" s="471" t="s">
        <v>77</v>
      </c>
      <c r="BD38" s="201"/>
      <c r="BE38" s="202"/>
      <c r="BF38" s="472">
        <f>AZ155</f>
        <v>0</v>
      </c>
      <c r="BG38" s="201"/>
      <c r="BH38" s="202"/>
      <c r="BI38" s="471" t="s">
        <v>78</v>
      </c>
      <c r="BJ38" s="201"/>
      <c r="BK38" s="202"/>
      <c r="BL38" s="472"/>
      <c r="BM38" s="201"/>
      <c r="BN38" s="202"/>
      <c r="BO38" s="36"/>
      <c r="BP38" s="1"/>
      <c r="BQ38" s="1"/>
      <c r="BR38" s="1"/>
      <c r="BS38" s="1"/>
      <c r="BT38" s="1"/>
      <c r="BU38" s="1"/>
      <c r="BV38" s="1"/>
      <c r="BW38" s="1"/>
      <c r="BX38" s="1"/>
      <c r="BY38" s="1"/>
      <c r="BZ38" s="1"/>
      <c r="CA38" s="1"/>
      <c r="CB38" s="1"/>
      <c r="CC38" s="1"/>
      <c r="CD38" s="1"/>
      <c r="CE38" s="1"/>
      <c r="CF38" s="1"/>
      <c r="CG38" s="1"/>
      <c r="CH38" s="1"/>
      <c r="CI38" s="1"/>
      <c r="CJ38" s="1"/>
      <c r="CK38" s="1"/>
      <c r="CL38" s="1"/>
      <c r="CM38" s="1"/>
      <c r="CN38" s="1"/>
    </row>
    <row r="39" spans="1:92" ht="24.75" hidden="1" customHeight="1" x14ac:dyDescent="0.3">
      <c r="A39" s="1"/>
      <c r="B39" s="213" t="s">
        <v>79</v>
      </c>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5"/>
      <c r="BP39" s="1"/>
      <c r="BQ39" s="1"/>
      <c r="BR39" s="1"/>
      <c r="BS39" s="1"/>
      <c r="BT39" s="1"/>
      <c r="BU39" s="1"/>
      <c r="BV39" s="1"/>
      <c r="BW39" s="1"/>
      <c r="BX39" s="1"/>
      <c r="BY39" s="1"/>
      <c r="BZ39" s="1"/>
      <c r="CA39" s="1"/>
      <c r="CB39" s="1"/>
      <c r="CC39" s="1"/>
      <c r="CD39" s="1"/>
      <c r="CE39" s="1"/>
      <c r="CF39" s="1"/>
      <c r="CG39" s="1"/>
      <c r="CH39" s="1"/>
      <c r="CI39" s="1"/>
      <c r="CJ39" s="1"/>
      <c r="CK39" s="1"/>
      <c r="CL39" s="1"/>
      <c r="CM39" s="1"/>
      <c r="CN39" s="1"/>
    </row>
    <row r="40" spans="1:92" ht="24.75" hidden="1" customHeight="1" x14ac:dyDescent="0.3">
      <c r="A40" s="1"/>
      <c r="B40" s="17"/>
      <c r="C40" s="18"/>
      <c r="D40" s="473" t="s">
        <v>52</v>
      </c>
      <c r="E40" s="201"/>
      <c r="F40" s="201"/>
      <c r="G40" s="201"/>
      <c r="H40" s="201"/>
      <c r="I40" s="201"/>
      <c r="J40" s="201"/>
      <c r="K40" s="201"/>
      <c r="L40" s="201"/>
      <c r="M40" s="201"/>
      <c r="N40" s="201"/>
      <c r="O40" s="208"/>
      <c r="P40" s="219"/>
      <c r="Q40" s="201"/>
      <c r="R40" s="202"/>
      <c r="S40" s="469" t="s">
        <v>37</v>
      </c>
      <c r="T40" s="201"/>
      <c r="U40" s="202"/>
      <c r="V40" s="200" t="str">
        <f>'RTU1'!J16</f>
        <v>1"</v>
      </c>
      <c r="W40" s="201"/>
      <c r="X40" s="202"/>
      <c r="Y40" s="203" t="s">
        <v>38</v>
      </c>
      <c r="Z40" s="201"/>
      <c r="AA40" s="202"/>
      <c r="AB40" s="200" t="str">
        <f>'RTU2'!J16</f>
        <v>1"</v>
      </c>
      <c r="AC40" s="201"/>
      <c r="AD40" s="202"/>
      <c r="AE40" s="203" t="s">
        <v>41</v>
      </c>
      <c r="AF40" s="201"/>
      <c r="AG40" s="202"/>
      <c r="AH40" s="200">
        <f>'RTU3'!J16</f>
        <v>1</v>
      </c>
      <c r="AI40" s="201"/>
      <c r="AJ40" s="202"/>
      <c r="AK40" s="203" t="s">
        <v>42</v>
      </c>
      <c r="AL40" s="201"/>
      <c r="AM40" s="202"/>
      <c r="AN40" s="200" t="str">
        <f>'RTU4'!J16</f>
        <v>1"</v>
      </c>
      <c r="AO40" s="201"/>
      <c r="AP40" s="202"/>
      <c r="AQ40" s="203" t="s">
        <v>44</v>
      </c>
      <c r="AR40" s="201"/>
      <c r="AS40" s="202"/>
      <c r="AT40" s="200" t="str">
        <f>'RTU5'!J16</f>
        <v>3/4"</v>
      </c>
      <c r="AU40" s="201"/>
      <c r="AV40" s="202"/>
      <c r="AW40" s="203" t="s">
        <v>45</v>
      </c>
      <c r="AX40" s="201"/>
      <c r="AY40" s="202"/>
      <c r="AZ40" s="200"/>
      <c r="BA40" s="201"/>
      <c r="BB40" s="202"/>
      <c r="BC40" s="203" t="s">
        <v>46</v>
      </c>
      <c r="BD40" s="201"/>
      <c r="BE40" s="202"/>
      <c r="BF40" s="200"/>
      <c r="BG40" s="201"/>
      <c r="BH40" s="202"/>
      <c r="BI40" s="203" t="s">
        <v>47</v>
      </c>
      <c r="BJ40" s="201"/>
      <c r="BK40" s="201"/>
      <c r="BL40" s="200"/>
      <c r="BM40" s="201"/>
      <c r="BN40" s="208"/>
      <c r="BO40" s="43"/>
      <c r="BP40" s="44"/>
      <c r="BQ40" s="1"/>
      <c r="BR40" s="1"/>
      <c r="BS40" s="1"/>
      <c r="BT40" s="1"/>
      <c r="BU40" s="1"/>
      <c r="BV40" s="1"/>
      <c r="BW40" s="1"/>
      <c r="BX40" s="1"/>
      <c r="BY40" s="1"/>
      <c r="BZ40" s="1"/>
      <c r="CA40" s="1"/>
      <c r="CB40" s="1"/>
      <c r="CC40" s="1"/>
      <c r="CD40" s="1"/>
      <c r="CE40" s="1"/>
      <c r="CF40" s="1"/>
      <c r="CG40" s="1"/>
      <c r="CH40" s="1"/>
      <c r="CI40" s="1"/>
      <c r="CJ40" s="1"/>
      <c r="CK40" s="1"/>
      <c r="CL40" s="1"/>
      <c r="CM40" s="1"/>
      <c r="CN40" s="1"/>
    </row>
    <row r="41" spans="1:92" ht="24.75" hidden="1" customHeight="1" x14ac:dyDescent="0.3">
      <c r="A41" s="1"/>
      <c r="B41" s="204" t="s">
        <v>80</v>
      </c>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6"/>
      <c r="BP41" s="1"/>
      <c r="BQ41" s="1"/>
      <c r="BR41" s="1"/>
      <c r="BS41" s="1"/>
      <c r="BT41" s="1"/>
      <c r="BU41" s="1"/>
      <c r="BV41" s="1"/>
      <c r="BW41" s="1"/>
      <c r="BX41" s="1"/>
      <c r="BY41" s="1"/>
      <c r="BZ41" s="1"/>
      <c r="CA41" s="1"/>
      <c r="CB41" s="1"/>
      <c r="CC41" s="1"/>
      <c r="CD41" s="1"/>
      <c r="CE41" s="1"/>
      <c r="CF41" s="1"/>
      <c r="CG41" s="1"/>
      <c r="CH41" s="1"/>
      <c r="CI41" s="1"/>
      <c r="CJ41" s="1"/>
      <c r="CK41" s="1"/>
      <c r="CL41" s="1"/>
      <c r="CM41" s="1"/>
      <c r="CN41" s="1"/>
    </row>
    <row r="42" spans="1:92" ht="24.75" hidden="1" customHeight="1" x14ac:dyDescent="0.3">
      <c r="A42" s="1"/>
      <c r="B42" s="17"/>
      <c r="C42" s="18"/>
      <c r="D42" s="218" t="s">
        <v>52</v>
      </c>
      <c r="E42" s="201"/>
      <c r="F42" s="201"/>
      <c r="G42" s="201"/>
      <c r="H42" s="201"/>
      <c r="I42" s="201"/>
      <c r="J42" s="201"/>
      <c r="K42" s="201"/>
      <c r="L42" s="201"/>
      <c r="M42" s="201"/>
      <c r="N42" s="201"/>
      <c r="O42" s="208"/>
      <c r="P42" s="219"/>
      <c r="Q42" s="201"/>
      <c r="R42" s="202"/>
      <c r="S42" s="469" t="s">
        <v>37</v>
      </c>
      <c r="T42" s="201"/>
      <c r="U42" s="202"/>
      <c r="V42" s="200" t="str">
        <f>'RTU1'!J17</f>
        <v>C</v>
      </c>
      <c r="W42" s="201"/>
      <c r="X42" s="202"/>
      <c r="Y42" s="203" t="s">
        <v>38</v>
      </c>
      <c r="Z42" s="201"/>
      <c r="AA42" s="202"/>
      <c r="AB42" s="200" t="str">
        <f>'RTU2'!J17</f>
        <v>C</v>
      </c>
      <c r="AC42" s="201"/>
      <c r="AD42" s="202"/>
      <c r="AE42" s="203" t="s">
        <v>41</v>
      </c>
      <c r="AF42" s="201"/>
      <c r="AG42" s="202"/>
      <c r="AH42" s="200" t="str">
        <f>'RTU3'!J17</f>
        <v>C</v>
      </c>
      <c r="AI42" s="201"/>
      <c r="AJ42" s="202"/>
      <c r="AK42" s="203" t="s">
        <v>42</v>
      </c>
      <c r="AL42" s="201"/>
      <c r="AM42" s="202"/>
      <c r="AN42" s="200" t="str">
        <f>'RTU4'!J17</f>
        <v>C</v>
      </c>
      <c r="AO42" s="201"/>
      <c r="AP42" s="202"/>
      <c r="AQ42" s="203" t="s">
        <v>44</v>
      </c>
      <c r="AR42" s="201"/>
      <c r="AS42" s="202"/>
      <c r="AT42" s="200" t="str">
        <f>'RTU5'!J17</f>
        <v>C</v>
      </c>
      <c r="AU42" s="201"/>
      <c r="AV42" s="202"/>
      <c r="AW42" s="203" t="s">
        <v>45</v>
      </c>
      <c r="AX42" s="201"/>
      <c r="AY42" s="202"/>
      <c r="AZ42" s="200" t="str">
        <f>IF(ISBLANK($E$13),"N/A","")</f>
        <v/>
      </c>
      <c r="BA42" s="201"/>
      <c r="BB42" s="202"/>
      <c r="BC42" s="203" t="s">
        <v>46</v>
      </c>
      <c r="BD42" s="201"/>
      <c r="BE42" s="202"/>
      <c r="BF42" s="200" t="str">
        <f>IF(ISBLANK($E$14),"N/A","")</f>
        <v/>
      </c>
      <c r="BG42" s="201"/>
      <c r="BH42" s="202"/>
      <c r="BI42" s="203" t="s">
        <v>47</v>
      </c>
      <c r="BJ42" s="201"/>
      <c r="BK42" s="201"/>
      <c r="BL42" s="200" t="str">
        <f>IF(ISBLANK($E$15),"N/A","")</f>
        <v>N/A</v>
      </c>
      <c r="BM42" s="201"/>
      <c r="BN42" s="208"/>
      <c r="BO42" s="43"/>
      <c r="BP42" s="44"/>
      <c r="BQ42" s="1"/>
      <c r="BR42" s="1"/>
      <c r="BS42" s="1"/>
      <c r="BT42" s="1"/>
      <c r="BU42" s="1"/>
      <c r="BV42" s="1"/>
      <c r="BW42" s="1"/>
      <c r="BX42" s="1"/>
      <c r="BY42" s="1"/>
      <c r="BZ42" s="1"/>
      <c r="CA42" s="1"/>
      <c r="CB42" s="1"/>
      <c r="CC42" s="1"/>
      <c r="CD42" s="1"/>
      <c r="CE42" s="1"/>
      <c r="CF42" s="1"/>
      <c r="CG42" s="1"/>
      <c r="CH42" s="1"/>
      <c r="CI42" s="1"/>
      <c r="CJ42" s="1"/>
      <c r="CK42" s="1"/>
      <c r="CL42" s="1"/>
      <c r="CM42" s="1"/>
      <c r="CN42" s="1"/>
    </row>
    <row r="43" spans="1:92" ht="24.75" hidden="1" customHeight="1" x14ac:dyDescent="0.3">
      <c r="A43" s="1"/>
      <c r="B43" s="204" t="s">
        <v>81</v>
      </c>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6"/>
      <c r="BP43" s="1"/>
      <c r="BQ43" s="1"/>
      <c r="BR43" s="1"/>
      <c r="BS43" s="1"/>
      <c r="BT43" s="1"/>
      <c r="BU43" s="1"/>
      <c r="BV43" s="1"/>
      <c r="BW43" s="1"/>
      <c r="BX43" s="1"/>
      <c r="BY43" s="1"/>
      <c r="BZ43" s="1"/>
      <c r="CA43" s="1"/>
      <c r="CB43" s="1"/>
      <c r="CC43" s="1"/>
      <c r="CD43" s="1"/>
      <c r="CE43" s="1"/>
      <c r="CF43" s="1"/>
      <c r="CG43" s="1"/>
      <c r="CH43" s="1"/>
      <c r="CI43" s="1"/>
      <c r="CJ43" s="1"/>
      <c r="CK43" s="1"/>
      <c r="CL43" s="1"/>
      <c r="CM43" s="1"/>
      <c r="CN43" s="1"/>
    </row>
    <row r="44" spans="1:92" ht="24.75" hidden="1" customHeight="1" x14ac:dyDescent="0.3">
      <c r="A44" s="1"/>
      <c r="B44" s="17"/>
      <c r="C44" s="18"/>
      <c r="D44" s="218" t="s">
        <v>52</v>
      </c>
      <c r="E44" s="201"/>
      <c r="F44" s="201"/>
      <c r="G44" s="201"/>
      <c r="H44" s="201"/>
      <c r="I44" s="201"/>
      <c r="J44" s="201"/>
      <c r="K44" s="201"/>
      <c r="L44" s="201"/>
      <c r="M44" s="201"/>
      <c r="N44" s="201"/>
      <c r="O44" s="208"/>
      <c r="P44" s="219"/>
      <c r="Q44" s="201"/>
      <c r="R44" s="202"/>
      <c r="S44" s="469" t="s">
        <v>37</v>
      </c>
      <c r="T44" s="201"/>
      <c r="U44" s="202"/>
      <c r="V44" s="200" t="str">
        <f>'RTU1'!J18</f>
        <v>C</v>
      </c>
      <c r="W44" s="201"/>
      <c r="X44" s="202"/>
      <c r="Y44" s="203" t="s">
        <v>38</v>
      </c>
      <c r="Z44" s="201"/>
      <c r="AA44" s="202"/>
      <c r="AB44" s="200" t="str">
        <f>'RTU2'!J18</f>
        <v>C</v>
      </c>
      <c r="AC44" s="201"/>
      <c r="AD44" s="202"/>
      <c r="AE44" s="203" t="s">
        <v>41</v>
      </c>
      <c r="AF44" s="201"/>
      <c r="AG44" s="202"/>
      <c r="AH44" s="200" t="str">
        <f>'RTU3'!J18</f>
        <v>C</v>
      </c>
      <c r="AI44" s="201"/>
      <c r="AJ44" s="202"/>
      <c r="AK44" s="203" t="s">
        <v>42</v>
      </c>
      <c r="AL44" s="201"/>
      <c r="AM44" s="202"/>
      <c r="AN44" s="200" t="str">
        <f>'RTU4'!J18</f>
        <v>C</v>
      </c>
      <c r="AO44" s="201"/>
      <c r="AP44" s="202"/>
      <c r="AQ44" s="203" t="s">
        <v>44</v>
      </c>
      <c r="AR44" s="201"/>
      <c r="AS44" s="202"/>
      <c r="AT44" s="200" t="str">
        <f>'RTU5'!J18</f>
        <v>C</v>
      </c>
      <c r="AU44" s="201"/>
      <c r="AV44" s="202"/>
      <c r="AW44" s="203" t="s">
        <v>45</v>
      </c>
      <c r="AX44" s="201"/>
      <c r="AY44" s="202"/>
      <c r="AZ44" s="200" t="str">
        <f>IF(ISBLANK($E$13),"N/A","")</f>
        <v/>
      </c>
      <c r="BA44" s="201"/>
      <c r="BB44" s="202"/>
      <c r="BC44" s="203" t="s">
        <v>46</v>
      </c>
      <c r="BD44" s="201"/>
      <c r="BE44" s="202"/>
      <c r="BF44" s="200" t="str">
        <f>IF(ISBLANK($E$14),"N/A","")</f>
        <v/>
      </c>
      <c r="BG44" s="201"/>
      <c r="BH44" s="202"/>
      <c r="BI44" s="203" t="s">
        <v>47</v>
      </c>
      <c r="BJ44" s="201"/>
      <c r="BK44" s="201"/>
      <c r="BL44" s="200" t="str">
        <f>IF(ISBLANK($E$15),"N/A","")</f>
        <v>N/A</v>
      </c>
      <c r="BM44" s="201"/>
      <c r="BN44" s="208"/>
      <c r="BO44" s="43"/>
      <c r="BP44" s="40"/>
      <c r="BQ44" s="1"/>
      <c r="BR44" s="1"/>
      <c r="BS44" s="1"/>
      <c r="BT44" s="1"/>
      <c r="BU44" s="1"/>
      <c r="BV44" s="1"/>
      <c r="BW44" s="1"/>
      <c r="BX44" s="1"/>
      <c r="BY44" s="1"/>
      <c r="BZ44" s="1"/>
      <c r="CA44" s="1"/>
      <c r="CB44" s="1"/>
      <c r="CC44" s="1"/>
      <c r="CD44" s="1"/>
      <c r="CE44" s="1"/>
      <c r="CF44" s="1"/>
      <c r="CG44" s="1"/>
      <c r="CH44" s="1"/>
      <c r="CI44" s="1"/>
      <c r="CJ44" s="1"/>
      <c r="CK44" s="1"/>
      <c r="CL44" s="1"/>
      <c r="CM44" s="1"/>
      <c r="CN44" s="1"/>
    </row>
    <row r="45" spans="1:92" ht="24.75" hidden="1" customHeight="1" x14ac:dyDescent="0.3">
      <c r="A45" s="1"/>
      <c r="B45" s="204" t="s">
        <v>82</v>
      </c>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6"/>
      <c r="BP45" s="1"/>
      <c r="BQ45" s="1"/>
      <c r="BR45" s="1"/>
      <c r="BS45" s="1"/>
      <c r="BT45" s="1"/>
      <c r="BU45" s="1"/>
      <c r="BV45" s="1"/>
      <c r="BW45" s="1"/>
      <c r="BX45" s="1"/>
      <c r="BY45" s="1"/>
      <c r="BZ45" s="1"/>
      <c r="CA45" s="1"/>
      <c r="CB45" s="1"/>
      <c r="CC45" s="1"/>
      <c r="CD45" s="1"/>
      <c r="CE45" s="1"/>
      <c r="CF45" s="1"/>
      <c r="CG45" s="1"/>
      <c r="CH45" s="1"/>
      <c r="CI45" s="1"/>
      <c r="CJ45" s="1"/>
      <c r="CK45" s="1"/>
      <c r="CL45" s="1"/>
      <c r="CM45" s="1"/>
      <c r="CN45" s="1"/>
    </row>
    <row r="46" spans="1:92" ht="24.75" hidden="1" customHeight="1" x14ac:dyDescent="0.3">
      <c r="A46" s="1"/>
      <c r="B46" s="17"/>
      <c r="C46" s="18"/>
      <c r="D46" s="218" t="s">
        <v>52</v>
      </c>
      <c r="E46" s="201"/>
      <c r="F46" s="201"/>
      <c r="G46" s="201"/>
      <c r="H46" s="201"/>
      <c r="I46" s="201"/>
      <c r="J46" s="201"/>
      <c r="K46" s="201"/>
      <c r="L46" s="201"/>
      <c r="M46" s="201"/>
      <c r="N46" s="201"/>
      <c r="O46" s="208"/>
      <c r="P46" s="219"/>
      <c r="Q46" s="201"/>
      <c r="R46" s="202"/>
      <c r="S46" s="469" t="s">
        <v>37</v>
      </c>
      <c r="T46" s="201"/>
      <c r="U46" s="202"/>
      <c r="V46" s="200" t="str">
        <f>'RTU1'!J19</f>
        <v>C</v>
      </c>
      <c r="W46" s="201"/>
      <c r="X46" s="202"/>
      <c r="Y46" s="203" t="s">
        <v>38</v>
      </c>
      <c r="Z46" s="201"/>
      <c r="AA46" s="202"/>
      <c r="AB46" s="200" t="str">
        <f>'RTU2'!J19</f>
        <v>C</v>
      </c>
      <c r="AC46" s="201"/>
      <c r="AD46" s="202"/>
      <c r="AE46" s="203" t="s">
        <v>41</v>
      </c>
      <c r="AF46" s="201"/>
      <c r="AG46" s="202"/>
      <c r="AH46" s="200" t="str">
        <f>'RTU3'!J19</f>
        <v>C</v>
      </c>
      <c r="AI46" s="201"/>
      <c r="AJ46" s="202"/>
      <c r="AK46" s="203" t="s">
        <v>42</v>
      </c>
      <c r="AL46" s="201"/>
      <c r="AM46" s="202"/>
      <c r="AN46" s="200" t="str">
        <f>'RTU4'!J19</f>
        <v>C</v>
      </c>
      <c r="AO46" s="201"/>
      <c r="AP46" s="202"/>
      <c r="AQ46" s="203" t="s">
        <v>44</v>
      </c>
      <c r="AR46" s="201"/>
      <c r="AS46" s="202"/>
      <c r="AT46" s="200" t="str">
        <f>'RTU5'!J19</f>
        <v>C</v>
      </c>
      <c r="AU46" s="201"/>
      <c r="AV46" s="202"/>
      <c r="AW46" s="203" t="s">
        <v>45</v>
      </c>
      <c r="AX46" s="201"/>
      <c r="AY46" s="202"/>
      <c r="AZ46" s="200" t="str">
        <f>IF(ISBLANK($E$13),"N/A","")</f>
        <v/>
      </c>
      <c r="BA46" s="201"/>
      <c r="BB46" s="202"/>
      <c r="BC46" s="203" t="s">
        <v>46</v>
      </c>
      <c r="BD46" s="201"/>
      <c r="BE46" s="202"/>
      <c r="BF46" s="200" t="str">
        <f>IF(ISBLANK($E$14),"N/A","")</f>
        <v/>
      </c>
      <c r="BG46" s="201"/>
      <c r="BH46" s="202"/>
      <c r="BI46" s="203" t="s">
        <v>47</v>
      </c>
      <c r="BJ46" s="201"/>
      <c r="BK46" s="201"/>
      <c r="BL46" s="200" t="str">
        <f>IF(ISBLANK($E$15),"N/A","")</f>
        <v>N/A</v>
      </c>
      <c r="BM46" s="201"/>
      <c r="BN46" s="208"/>
      <c r="BO46" s="43"/>
      <c r="BP46" s="44"/>
      <c r="BQ46" s="1"/>
      <c r="BR46" s="1"/>
      <c r="BS46" s="1"/>
      <c r="BT46" s="1"/>
      <c r="BU46" s="1"/>
      <c r="BV46" s="1"/>
      <c r="BW46" s="1"/>
      <c r="BX46" s="1"/>
      <c r="BY46" s="1"/>
      <c r="BZ46" s="1"/>
      <c r="CA46" s="1"/>
      <c r="CB46" s="1"/>
      <c r="CC46" s="1"/>
      <c r="CD46" s="1"/>
      <c r="CE46" s="1"/>
      <c r="CF46" s="1"/>
      <c r="CG46" s="1"/>
      <c r="CH46" s="1"/>
      <c r="CI46" s="1"/>
      <c r="CJ46" s="1"/>
      <c r="CK46" s="1"/>
      <c r="CL46" s="1"/>
      <c r="CM46" s="1"/>
      <c r="CN46" s="1"/>
    </row>
    <row r="47" spans="1:92" ht="24.75" hidden="1" customHeight="1" x14ac:dyDescent="0.3">
      <c r="A47" s="1"/>
      <c r="B47" s="204" t="s">
        <v>83</v>
      </c>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6"/>
      <c r="BP47" s="1"/>
      <c r="BQ47" s="1"/>
      <c r="BR47" s="1"/>
      <c r="BS47" s="1"/>
      <c r="BT47" s="1"/>
      <c r="BU47" s="1"/>
      <c r="BV47" s="1"/>
      <c r="BW47" s="1"/>
      <c r="BX47" s="1"/>
      <c r="BY47" s="1"/>
      <c r="BZ47" s="1"/>
      <c r="CA47" s="1"/>
      <c r="CB47" s="1"/>
      <c r="CC47" s="1"/>
      <c r="CD47" s="1"/>
      <c r="CE47" s="1"/>
      <c r="CF47" s="1"/>
      <c r="CG47" s="1"/>
      <c r="CH47" s="1"/>
      <c r="CI47" s="1"/>
      <c r="CJ47" s="1"/>
      <c r="CK47" s="1"/>
      <c r="CL47" s="1"/>
      <c r="CM47" s="1"/>
      <c r="CN47" s="1"/>
    </row>
    <row r="48" spans="1:92" ht="24.75" hidden="1" customHeight="1" x14ac:dyDescent="0.3">
      <c r="A48" s="1"/>
      <c r="B48" s="17"/>
      <c r="C48" s="18"/>
      <c r="D48" s="218" t="s">
        <v>52</v>
      </c>
      <c r="E48" s="201"/>
      <c r="F48" s="201"/>
      <c r="G48" s="201"/>
      <c r="H48" s="201"/>
      <c r="I48" s="201"/>
      <c r="J48" s="201"/>
      <c r="K48" s="201"/>
      <c r="L48" s="201"/>
      <c r="M48" s="201"/>
      <c r="N48" s="201"/>
      <c r="O48" s="208"/>
      <c r="P48" s="219"/>
      <c r="Q48" s="201"/>
      <c r="R48" s="202"/>
      <c r="S48" s="469" t="s">
        <v>37</v>
      </c>
      <c r="T48" s="201"/>
      <c r="U48" s="202"/>
      <c r="V48" s="200">
        <f>'RTU1'!J20</f>
        <v>15</v>
      </c>
      <c r="W48" s="201"/>
      <c r="X48" s="202"/>
      <c r="Y48" s="203" t="s">
        <v>38</v>
      </c>
      <c r="Z48" s="201"/>
      <c r="AA48" s="202"/>
      <c r="AB48" s="200">
        <f>'RTU2'!J20</f>
        <v>8.5</v>
      </c>
      <c r="AC48" s="201"/>
      <c r="AD48" s="202"/>
      <c r="AE48" s="203" t="s">
        <v>41</v>
      </c>
      <c r="AF48" s="201"/>
      <c r="AG48" s="202"/>
      <c r="AH48" s="200" t="str">
        <f>'RTU3'!J20</f>
        <v>C</v>
      </c>
      <c r="AI48" s="201"/>
      <c r="AJ48" s="202"/>
      <c r="AK48" s="203" t="s">
        <v>42</v>
      </c>
      <c r="AL48" s="201"/>
      <c r="AM48" s="202"/>
      <c r="AN48" s="200">
        <f>'RTU4'!J20</f>
        <v>7.5</v>
      </c>
      <c r="AO48" s="201"/>
      <c r="AP48" s="202"/>
      <c r="AQ48" s="203" t="s">
        <v>44</v>
      </c>
      <c r="AR48" s="201"/>
      <c r="AS48" s="202"/>
      <c r="AT48" s="200">
        <f>'RTU5'!J20</f>
        <v>5</v>
      </c>
      <c r="AU48" s="201"/>
      <c r="AV48" s="202"/>
      <c r="AW48" s="203" t="s">
        <v>45</v>
      </c>
      <c r="AX48" s="201"/>
      <c r="AY48" s="202"/>
      <c r="AZ48" s="200" t="str">
        <f>IF(ISBLANK($E$13),"N/A","")</f>
        <v/>
      </c>
      <c r="BA48" s="201"/>
      <c r="BB48" s="202"/>
      <c r="BC48" s="203" t="s">
        <v>46</v>
      </c>
      <c r="BD48" s="201"/>
      <c r="BE48" s="202"/>
      <c r="BF48" s="200" t="str">
        <f>IF(ISBLANK($E$14),"N/A","")</f>
        <v/>
      </c>
      <c r="BG48" s="201"/>
      <c r="BH48" s="202"/>
      <c r="BI48" s="203" t="s">
        <v>47</v>
      </c>
      <c r="BJ48" s="201"/>
      <c r="BK48" s="201"/>
      <c r="BL48" s="200" t="str">
        <f>IF(ISBLANK($E$15),"N/A","")</f>
        <v>N/A</v>
      </c>
      <c r="BM48" s="201"/>
      <c r="BN48" s="208"/>
      <c r="BO48" s="43"/>
      <c r="BP48" s="40"/>
      <c r="BQ48" s="1"/>
      <c r="BR48" s="1"/>
      <c r="BS48" s="1"/>
      <c r="BT48" s="1"/>
      <c r="BU48" s="1"/>
      <c r="BV48" s="1"/>
      <c r="BW48" s="1"/>
      <c r="BX48" s="1"/>
      <c r="BY48" s="1"/>
      <c r="BZ48" s="1"/>
      <c r="CA48" s="1"/>
      <c r="CB48" s="1"/>
      <c r="CC48" s="1"/>
      <c r="CD48" s="1"/>
      <c r="CE48" s="1"/>
      <c r="CF48" s="1"/>
      <c r="CG48" s="1"/>
      <c r="CH48" s="1"/>
      <c r="CI48" s="1"/>
      <c r="CJ48" s="1"/>
      <c r="CK48" s="1"/>
      <c r="CL48" s="1"/>
      <c r="CM48" s="1"/>
      <c r="CN48" s="1"/>
    </row>
    <row r="49" spans="1:92" ht="24.75" hidden="1" customHeight="1" x14ac:dyDescent="0.3">
      <c r="A49" s="1"/>
      <c r="B49" s="204" t="s">
        <v>84</v>
      </c>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6"/>
      <c r="BP49" s="1"/>
      <c r="BQ49" s="1"/>
      <c r="BR49" s="1"/>
      <c r="BS49" s="1"/>
      <c r="BT49" s="1"/>
      <c r="BU49" s="1"/>
      <c r="BV49" s="1"/>
      <c r="BW49" s="1"/>
      <c r="BX49" s="1"/>
      <c r="BY49" s="1"/>
      <c r="BZ49" s="1"/>
      <c r="CA49" s="1"/>
      <c r="CB49" s="1"/>
      <c r="CC49" s="1"/>
      <c r="CD49" s="1"/>
      <c r="CE49" s="1"/>
      <c r="CF49" s="1"/>
      <c r="CG49" s="1"/>
      <c r="CH49" s="1"/>
      <c r="CI49" s="1"/>
      <c r="CJ49" s="1"/>
      <c r="CK49" s="1"/>
      <c r="CL49" s="1"/>
      <c r="CM49" s="1"/>
      <c r="CN49" s="1"/>
    </row>
    <row r="50" spans="1:92" ht="24.75" hidden="1" customHeight="1" x14ac:dyDescent="0.3">
      <c r="A50" s="1"/>
      <c r="B50" s="17"/>
      <c r="C50" s="18"/>
      <c r="D50" s="218" t="s">
        <v>52</v>
      </c>
      <c r="E50" s="201"/>
      <c r="F50" s="201"/>
      <c r="G50" s="201"/>
      <c r="H50" s="201"/>
      <c r="I50" s="201"/>
      <c r="J50" s="201"/>
      <c r="K50" s="201"/>
      <c r="L50" s="201"/>
      <c r="M50" s="201"/>
      <c r="N50" s="201"/>
      <c r="O50" s="208"/>
      <c r="P50" s="219"/>
      <c r="Q50" s="201"/>
      <c r="R50" s="202"/>
      <c r="S50" s="469" t="s">
        <v>37</v>
      </c>
      <c r="T50" s="201"/>
      <c r="U50" s="202"/>
      <c r="V50" s="200" t="str">
        <f>'RTU1'!J21</f>
        <v>N/A</v>
      </c>
      <c r="W50" s="201"/>
      <c r="X50" s="202"/>
      <c r="Y50" s="203" t="s">
        <v>38</v>
      </c>
      <c r="Z50" s="201"/>
      <c r="AA50" s="202"/>
      <c r="AB50" s="200" t="str">
        <f>'RTU2'!J21</f>
        <v>C</v>
      </c>
      <c r="AC50" s="201"/>
      <c r="AD50" s="202"/>
      <c r="AE50" s="203" t="s">
        <v>41</v>
      </c>
      <c r="AF50" s="201"/>
      <c r="AG50" s="202"/>
      <c r="AH50" s="200" t="str">
        <f>'RTU3'!J21</f>
        <v>C</v>
      </c>
      <c r="AI50" s="201"/>
      <c r="AJ50" s="202"/>
      <c r="AK50" s="203" t="s">
        <v>42</v>
      </c>
      <c r="AL50" s="201"/>
      <c r="AM50" s="202"/>
      <c r="AN50" s="200" t="str">
        <f>'RTU4'!J21</f>
        <v>N/A</v>
      </c>
      <c r="AO50" s="201"/>
      <c r="AP50" s="202"/>
      <c r="AQ50" s="203" t="s">
        <v>44</v>
      </c>
      <c r="AR50" s="201"/>
      <c r="AS50" s="202"/>
      <c r="AT50" s="200" t="str">
        <f>'RTU5'!J21</f>
        <v>N/A</v>
      </c>
      <c r="AU50" s="201"/>
      <c r="AV50" s="202"/>
      <c r="AW50" s="203" t="s">
        <v>45</v>
      </c>
      <c r="AX50" s="201"/>
      <c r="AY50" s="202"/>
      <c r="AZ50" s="200" t="e">
        <f>IF(ISBLANK($E$13),"N/A",IF(VALUE(MID($E$13,3,2))&lt;17,"N/A",IF(MID($M$12,4,3)&lt;="060","N/A","")))</f>
        <v>#VALUE!</v>
      </c>
      <c r="BA50" s="201"/>
      <c r="BB50" s="202"/>
      <c r="BC50" s="203" t="s">
        <v>46</v>
      </c>
      <c r="BD50" s="201"/>
      <c r="BE50" s="202"/>
      <c r="BF50" s="200" t="e">
        <f>IF(ISBLANK($E$14),"N/A",IF(VALUE(MID($E$14,3,2))&lt;17,"N/A",IF(MID($M$14,4,3)&lt;="060","N/A","")))</f>
        <v>#VALUE!</v>
      </c>
      <c r="BG50" s="201"/>
      <c r="BH50" s="202"/>
      <c r="BI50" s="203" t="s">
        <v>47</v>
      </c>
      <c r="BJ50" s="201"/>
      <c r="BK50" s="201"/>
      <c r="BL50" s="200" t="str">
        <f>IF(ISBLANK($E$15),"N/A",IF(VALUE(MID($E$15,3,2))&lt;17,"N/A",IF(MID($M$15,4,3)&lt;="060","N/A","")))</f>
        <v>N/A</v>
      </c>
      <c r="BM50" s="201"/>
      <c r="BN50" s="208"/>
      <c r="BO50" s="45"/>
      <c r="BP50" s="40"/>
      <c r="BQ50" s="1"/>
      <c r="BR50" s="1"/>
      <c r="BS50" s="1"/>
      <c r="BT50" s="1"/>
      <c r="BU50" s="1"/>
      <c r="BV50" s="1"/>
      <c r="BW50" s="1"/>
      <c r="BX50" s="1"/>
      <c r="BY50" s="1"/>
      <c r="BZ50" s="1"/>
      <c r="CA50" s="1"/>
      <c r="CB50" s="1"/>
      <c r="CC50" s="1"/>
      <c r="CD50" s="1"/>
      <c r="CE50" s="1"/>
      <c r="CF50" s="1"/>
      <c r="CG50" s="1"/>
      <c r="CH50" s="1"/>
      <c r="CI50" s="1"/>
      <c r="CJ50" s="1"/>
      <c r="CK50" s="1"/>
      <c r="CL50" s="1"/>
      <c r="CM50" s="1"/>
      <c r="CN50" s="1"/>
    </row>
    <row r="51" spans="1:92" ht="24.75" hidden="1" customHeight="1" x14ac:dyDescent="0.3">
      <c r="A51" s="1"/>
      <c r="B51" s="475" t="s">
        <v>85</v>
      </c>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45"/>
      <c r="BP51" s="1"/>
      <c r="BQ51" s="1"/>
      <c r="BR51" s="1"/>
      <c r="BS51" s="1"/>
      <c r="BT51" s="1"/>
      <c r="BU51" s="1"/>
      <c r="BV51" s="1"/>
      <c r="BW51" s="1"/>
      <c r="BX51" s="1"/>
      <c r="BY51" s="1"/>
      <c r="BZ51" s="1"/>
      <c r="CA51" s="1"/>
      <c r="CB51" s="1"/>
      <c r="CC51" s="1"/>
      <c r="CD51" s="1"/>
      <c r="CE51" s="1"/>
      <c r="CF51" s="1"/>
      <c r="CG51" s="1"/>
      <c r="CH51" s="1"/>
      <c r="CI51" s="1"/>
      <c r="CJ51" s="1"/>
      <c r="CK51" s="1"/>
      <c r="CL51" s="1"/>
      <c r="CM51" s="1"/>
      <c r="CN51" s="1"/>
    </row>
    <row r="52" spans="1:92" ht="24.75" hidden="1" customHeight="1" x14ac:dyDescent="0.3">
      <c r="A52" s="1"/>
      <c r="B52" s="46"/>
      <c r="C52" s="47"/>
      <c r="D52" s="218" t="s">
        <v>52</v>
      </c>
      <c r="E52" s="201"/>
      <c r="F52" s="201"/>
      <c r="G52" s="201"/>
      <c r="H52" s="201"/>
      <c r="I52" s="201"/>
      <c r="J52" s="201"/>
      <c r="K52" s="201"/>
      <c r="L52" s="201"/>
      <c r="M52" s="201"/>
      <c r="N52" s="201"/>
      <c r="O52" s="208"/>
      <c r="P52" s="219"/>
      <c r="Q52" s="201"/>
      <c r="R52" s="202"/>
      <c r="S52" s="474" t="s">
        <v>37</v>
      </c>
      <c r="T52" s="201"/>
      <c r="U52" s="201"/>
      <c r="V52" s="200" t="str">
        <f>'RTU1'!J22</f>
        <v>N/A</v>
      </c>
      <c r="W52" s="201"/>
      <c r="X52" s="202"/>
      <c r="Y52" s="474" t="s">
        <v>38</v>
      </c>
      <c r="Z52" s="201"/>
      <c r="AA52" s="201"/>
      <c r="AB52" s="200" t="str">
        <f>'RTU2'!J22</f>
        <v>C</v>
      </c>
      <c r="AC52" s="201"/>
      <c r="AD52" s="202"/>
      <c r="AE52" s="474" t="s">
        <v>41</v>
      </c>
      <c r="AF52" s="201"/>
      <c r="AG52" s="201"/>
      <c r="AH52" s="200" t="str">
        <f>'RTU3'!J22</f>
        <v>C</v>
      </c>
      <c r="AI52" s="201"/>
      <c r="AJ52" s="202"/>
      <c r="AK52" s="474" t="s">
        <v>42</v>
      </c>
      <c r="AL52" s="201"/>
      <c r="AM52" s="201"/>
      <c r="AN52" s="200" t="str">
        <f>'RTU4'!J22</f>
        <v>C</v>
      </c>
      <c r="AO52" s="201"/>
      <c r="AP52" s="202"/>
      <c r="AQ52" s="474" t="s">
        <v>44</v>
      </c>
      <c r="AR52" s="201"/>
      <c r="AS52" s="201"/>
      <c r="AT52" s="200" t="str">
        <f>'RTU5'!J22</f>
        <v>N/A</v>
      </c>
      <c r="AU52" s="201"/>
      <c r="AV52" s="202"/>
      <c r="AW52" s="474" t="s">
        <v>45</v>
      </c>
      <c r="AX52" s="201"/>
      <c r="AY52" s="201"/>
      <c r="AZ52" s="200" t="e">
        <f>IF(ISBLANK($E$13),"N/A",IF(VALUE(MID($E$13,3,2))&lt;17,"N/A",IF(MID($M$12,4,3)&lt;="060","N/A","")))</f>
        <v>#VALUE!</v>
      </c>
      <c r="BA52" s="201"/>
      <c r="BB52" s="202"/>
      <c r="BC52" s="474" t="s">
        <v>46</v>
      </c>
      <c r="BD52" s="201"/>
      <c r="BE52" s="201"/>
      <c r="BF52" s="200" t="e">
        <f>IF(ISBLANK($E$14),"N/A",IF(VALUE(MID($E$14,3,2))&lt;17,"N/A",IF(MID($M$14,4,3)&lt;="060","N/A","")))</f>
        <v>#VALUE!</v>
      </c>
      <c r="BG52" s="201"/>
      <c r="BH52" s="202"/>
      <c r="BI52" s="474" t="s">
        <v>47</v>
      </c>
      <c r="BJ52" s="201"/>
      <c r="BK52" s="201"/>
      <c r="BL52" s="200" t="str">
        <f>IF(ISBLANK($E$15),"N/A",IF(VALUE(MID($E$15,3,2))&lt;17,"N/A",IF(MID($M$15,4,3)&lt;="060","N/A","")))</f>
        <v>N/A</v>
      </c>
      <c r="BM52" s="201"/>
      <c r="BN52" s="208"/>
      <c r="BO52" s="48"/>
      <c r="BP52" s="1"/>
      <c r="BQ52" s="1"/>
      <c r="BR52" s="1"/>
      <c r="BS52" s="1"/>
      <c r="BT52" s="1"/>
      <c r="BU52" s="1"/>
      <c r="BV52" s="1"/>
      <c r="BW52" s="1"/>
      <c r="BX52" s="1"/>
      <c r="BY52" s="1"/>
      <c r="BZ52" s="1"/>
      <c r="CA52" s="1"/>
      <c r="CB52" s="1"/>
      <c r="CC52" s="1"/>
      <c r="CD52" s="1"/>
      <c r="CE52" s="1"/>
      <c r="CF52" s="1"/>
      <c r="CG52" s="1"/>
      <c r="CH52" s="1"/>
      <c r="CI52" s="1"/>
      <c r="CJ52" s="1"/>
      <c r="CK52" s="1"/>
      <c r="CL52" s="1"/>
      <c r="CM52" s="1"/>
      <c r="CN52" s="1"/>
    </row>
    <row r="53" spans="1:92" ht="24.75" hidden="1" customHeight="1" x14ac:dyDescent="0.3">
      <c r="A53" s="1"/>
      <c r="B53" s="213" t="s">
        <v>86</v>
      </c>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5"/>
      <c r="BP53" s="1"/>
      <c r="BQ53" s="1"/>
      <c r="BR53" s="1"/>
      <c r="BS53" s="1"/>
      <c r="BT53" s="1"/>
      <c r="BU53" s="1"/>
      <c r="BV53" s="1"/>
      <c r="BW53" s="1"/>
      <c r="BX53" s="1"/>
      <c r="BY53" s="1"/>
      <c r="BZ53" s="1"/>
      <c r="CA53" s="1"/>
      <c r="CB53" s="1"/>
      <c r="CC53" s="1"/>
      <c r="CD53" s="1"/>
      <c r="CE53" s="1"/>
      <c r="CF53" s="1"/>
      <c r="CG53" s="1"/>
      <c r="CH53" s="1"/>
      <c r="CI53" s="1"/>
      <c r="CJ53" s="1"/>
      <c r="CK53" s="1"/>
      <c r="CL53" s="1"/>
      <c r="CM53" s="1"/>
      <c r="CN53" s="1"/>
    </row>
    <row r="54" spans="1:92" ht="24.75" hidden="1" customHeight="1" x14ac:dyDescent="0.3">
      <c r="A54" s="1"/>
      <c r="B54" s="207"/>
      <c r="C54" s="208"/>
      <c r="D54" s="218" t="s">
        <v>52</v>
      </c>
      <c r="E54" s="201"/>
      <c r="F54" s="201"/>
      <c r="G54" s="201"/>
      <c r="H54" s="201"/>
      <c r="I54" s="201"/>
      <c r="J54" s="201"/>
      <c r="K54" s="201"/>
      <c r="L54" s="201"/>
      <c r="M54" s="201"/>
      <c r="N54" s="201"/>
      <c r="O54" s="208"/>
      <c r="P54" s="219"/>
      <c r="Q54" s="201"/>
      <c r="R54" s="208"/>
      <c r="S54" s="211" t="s">
        <v>37</v>
      </c>
      <c r="T54" s="201"/>
      <c r="U54" s="202"/>
      <c r="V54" s="200" t="str">
        <f>'RTU1'!J23</f>
        <v>N/A</v>
      </c>
      <c r="W54" s="201"/>
      <c r="X54" s="202"/>
      <c r="Y54" s="203" t="s">
        <v>38</v>
      </c>
      <c r="Z54" s="201"/>
      <c r="AA54" s="202"/>
      <c r="AB54" s="200" t="str">
        <f>'RTU2'!J23</f>
        <v>C</v>
      </c>
      <c r="AC54" s="201"/>
      <c r="AD54" s="202"/>
      <c r="AE54" s="203" t="s">
        <v>41</v>
      </c>
      <c r="AF54" s="201"/>
      <c r="AG54" s="202"/>
      <c r="AH54" s="200" t="str">
        <f>'RTU3'!J23</f>
        <v>C</v>
      </c>
      <c r="AI54" s="201"/>
      <c r="AJ54" s="202"/>
      <c r="AK54" s="203" t="s">
        <v>42</v>
      </c>
      <c r="AL54" s="201"/>
      <c r="AM54" s="202"/>
      <c r="AN54" s="200" t="str">
        <f>'RTU4'!J23</f>
        <v>C</v>
      </c>
      <c r="AO54" s="201"/>
      <c r="AP54" s="202"/>
      <c r="AQ54" s="203" t="s">
        <v>44</v>
      </c>
      <c r="AR54" s="201"/>
      <c r="AS54" s="202"/>
      <c r="AT54" s="200" t="str">
        <f>'RTU5'!J23</f>
        <v>N/A</v>
      </c>
      <c r="AU54" s="201"/>
      <c r="AV54" s="202"/>
      <c r="AW54" s="203" t="s">
        <v>45</v>
      </c>
      <c r="AX54" s="201"/>
      <c r="AY54" s="202"/>
      <c r="AZ54" s="200" t="str">
        <f>IF(ISBLANK($E$13),"N/A","")</f>
        <v/>
      </c>
      <c r="BA54" s="201"/>
      <c r="BB54" s="202"/>
      <c r="BC54" s="203" t="s">
        <v>46</v>
      </c>
      <c r="BD54" s="201"/>
      <c r="BE54" s="202"/>
      <c r="BF54" s="200" t="str">
        <f>IF(ISBLANK($E$14),"N/A","")</f>
        <v/>
      </c>
      <c r="BG54" s="201"/>
      <c r="BH54" s="202"/>
      <c r="BI54" s="203" t="s">
        <v>47</v>
      </c>
      <c r="BJ54" s="201"/>
      <c r="BK54" s="201"/>
      <c r="BL54" s="200" t="str">
        <f>IF(ISBLANK($E$15),"N/A","")</f>
        <v>N/A</v>
      </c>
      <c r="BM54" s="201"/>
      <c r="BN54" s="208"/>
      <c r="BO54" s="43"/>
      <c r="BP54" s="40"/>
      <c r="BQ54" s="1"/>
      <c r="BR54" s="1"/>
      <c r="BS54" s="1"/>
      <c r="BT54" s="1"/>
      <c r="BU54" s="1"/>
      <c r="BV54" s="1"/>
      <c r="BW54" s="1"/>
      <c r="BX54" s="1"/>
      <c r="BY54" s="1"/>
      <c r="BZ54" s="1"/>
      <c r="CA54" s="1"/>
      <c r="CB54" s="1"/>
      <c r="CC54" s="1"/>
      <c r="CD54" s="1"/>
      <c r="CE54" s="1"/>
      <c r="CF54" s="1"/>
      <c r="CG54" s="1"/>
      <c r="CH54" s="1"/>
      <c r="CI54" s="1"/>
      <c r="CJ54" s="1"/>
      <c r="CK54" s="1"/>
      <c r="CL54" s="1"/>
      <c r="CM54" s="1"/>
      <c r="CN54" s="1"/>
    </row>
    <row r="55" spans="1:92" ht="24.75" hidden="1" customHeight="1" x14ac:dyDescent="0.3">
      <c r="A55" s="1"/>
      <c r="B55" s="222" t="s">
        <v>87</v>
      </c>
      <c r="C55" s="205"/>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6"/>
      <c r="BP55" s="40"/>
      <c r="BQ55" s="1"/>
      <c r="BR55" s="1"/>
      <c r="BS55" s="1"/>
      <c r="BT55" s="1"/>
      <c r="BU55" s="1"/>
      <c r="BV55" s="1"/>
      <c r="BW55" s="1"/>
      <c r="BX55" s="1"/>
      <c r="BY55" s="1"/>
      <c r="BZ55" s="1"/>
      <c r="CA55" s="1"/>
      <c r="CB55" s="1"/>
      <c r="CC55" s="1"/>
      <c r="CD55" s="1"/>
      <c r="CE55" s="1"/>
      <c r="CF55" s="1"/>
      <c r="CG55" s="1"/>
      <c r="CH55" s="1"/>
      <c r="CI55" s="1"/>
      <c r="CJ55" s="1"/>
      <c r="CK55" s="1"/>
      <c r="CL55" s="1"/>
      <c r="CM55" s="1"/>
      <c r="CN55" s="1"/>
    </row>
    <row r="56" spans="1:92" ht="24.75" hidden="1" customHeight="1" x14ac:dyDescent="0.3">
      <c r="A56" s="1"/>
      <c r="B56" s="207"/>
      <c r="C56" s="201"/>
      <c r="D56" s="477" t="s">
        <v>52</v>
      </c>
      <c r="E56" s="201"/>
      <c r="F56" s="201"/>
      <c r="G56" s="201"/>
      <c r="H56" s="201"/>
      <c r="I56" s="201"/>
      <c r="J56" s="201"/>
      <c r="K56" s="201"/>
      <c r="L56" s="201"/>
      <c r="M56" s="201"/>
      <c r="N56" s="201"/>
      <c r="O56" s="201"/>
      <c r="P56" s="210"/>
      <c r="Q56" s="201"/>
      <c r="R56" s="208"/>
      <c r="S56" s="211" t="s">
        <v>37</v>
      </c>
      <c r="T56" s="201"/>
      <c r="U56" s="202"/>
      <c r="V56" s="200" t="str">
        <f>'RTU1'!J24</f>
        <v>N/A</v>
      </c>
      <c r="W56" s="201"/>
      <c r="X56" s="202"/>
      <c r="Y56" s="203" t="s">
        <v>38</v>
      </c>
      <c r="Z56" s="201"/>
      <c r="AA56" s="202"/>
      <c r="AB56" s="200" t="str">
        <f>'RTU2'!J24</f>
        <v>C</v>
      </c>
      <c r="AC56" s="201"/>
      <c r="AD56" s="202"/>
      <c r="AE56" s="203" t="s">
        <v>41</v>
      </c>
      <c r="AF56" s="201"/>
      <c r="AG56" s="202"/>
      <c r="AH56" s="200" t="str">
        <f>'RTU3'!J24</f>
        <v>C</v>
      </c>
      <c r="AI56" s="201"/>
      <c r="AJ56" s="202"/>
      <c r="AK56" s="203" t="s">
        <v>42</v>
      </c>
      <c r="AL56" s="201"/>
      <c r="AM56" s="202"/>
      <c r="AN56" s="200" t="str">
        <f>'RTU4'!J24</f>
        <v>C</v>
      </c>
      <c r="AO56" s="201"/>
      <c r="AP56" s="202"/>
      <c r="AQ56" s="203" t="s">
        <v>44</v>
      </c>
      <c r="AR56" s="201"/>
      <c r="AS56" s="202"/>
      <c r="AT56" s="200" t="str">
        <f>'RTU5'!J24</f>
        <v>N/A</v>
      </c>
      <c r="AU56" s="201"/>
      <c r="AV56" s="202"/>
      <c r="AW56" s="203" t="s">
        <v>45</v>
      </c>
      <c r="AX56" s="201"/>
      <c r="AY56" s="202"/>
      <c r="AZ56" s="200" t="str">
        <f>IF(ISBLANK($E$13),"N/A","")</f>
        <v/>
      </c>
      <c r="BA56" s="201"/>
      <c r="BB56" s="202"/>
      <c r="BC56" s="203" t="s">
        <v>46</v>
      </c>
      <c r="BD56" s="201"/>
      <c r="BE56" s="202"/>
      <c r="BF56" s="200" t="str">
        <f>IF(ISBLANK($E$14),"N/A","")</f>
        <v/>
      </c>
      <c r="BG56" s="201"/>
      <c r="BH56" s="202"/>
      <c r="BI56" s="203" t="s">
        <v>47</v>
      </c>
      <c r="BJ56" s="201"/>
      <c r="BK56" s="201"/>
      <c r="BL56" s="200" t="str">
        <f>IF(ISBLANK($E$15),"N/A","")</f>
        <v>N/A</v>
      </c>
      <c r="BM56" s="201"/>
      <c r="BN56" s="208"/>
      <c r="BO56" s="49"/>
      <c r="BP56" s="40"/>
      <c r="BQ56" s="1"/>
      <c r="BR56" s="1"/>
      <c r="BS56" s="1"/>
      <c r="BT56" s="1"/>
      <c r="BU56" s="1"/>
      <c r="BV56" s="1"/>
      <c r="BW56" s="1"/>
      <c r="BX56" s="1"/>
      <c r="BY56" s="1"/>
      <c r="BZ56" s="1"/>
      <c r="CA56" s="1"/>
      <c r="CB56" s="1"/>
      <c r="CC56" s="1"/>
      <c r="CD56" s="1"/>
      <c r="CE56" s="1"/>
      <c r="CF56" s="1"/>
      <c r="CG56" s="1"/>
      <c r="CH56" s="1"/>
      <c r="CI56" s="1"/>
      <c r="CJ56" s="1"/>
      <c r="CK56" s="1"/>
      <c r="CL56" s="1"/>
      <c r="CM56" s="1"/>
      <c r="CN56" s="1"/>
    </row>
    <row r="57" spans="1:92" ht="24.75" hidden="1" customHeight="1" x14ac:dyDescent="0.3">
      <c r="A57" s="1"/>
      <c r="B57" s="204" t="s">
        <v>88</v>
      </c>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6"/>
      <c r="BP57" s="1"/>
      <c r="BQ57" s="1"/>
      <c r="BR57" s="1"/>
      <c r="BS57" s="1"/>
      <c r="BT57" s="1"/>
      <c r="BU57" s="1"/>
      <c r="BV57" s="1"/>
      <c r="BW57" s="1"/>
      <c r="BX57" s="1"/>
      <c r="BY57" s="1"/>
      <c r="BZ57" s="1"/>
      <c r="CA57" s="1"/>
      <c r="CB57" s="1"/>
      <c r="CC57" s="1"/>
      <c r="CD57" s="1"/>
      <c r="CE57" s="1"/>
      <c r="CF57" s="1"/>
      <c r="CG57" s="1"/>
      <c r="CH57" s="1"/>
      <c r="CI57" s="1"/>
      <c r="CJ57" s="1"/>
      <c r="CK57" s="1"/>
      <c r="CL57" s="1"/>
      <c r="CM57" s="1"/>
      <c r="CN57" s="1"/>
    </row>
    <row r="58" spans="1:92" ht="24.75" hidden="1" customHeight="1" x14ac:dyDescent="0.3">
      <c r="A58" s="1"/>
      <c r="B58" s="216"/>
      <c r="C58" s="208"/>
      <c r="D58" s="217" t="s">
        <v>89</v>
      </c>
      <c r="E58" s="201"/>
      <c r="F58" s="201"/>
      <c r="G58" s="201"/>
      <c r="H58" s="201"/>
      <c r="I58" s="201"/>
      <c r="J58" s="201"/>
      <c r="K58" s="201"/>
      <c r="L58" s="201"/>
      <c r="M58" s="201"/>
      <c r="N58" s="201"/>
      <c r="O58" s="208"/>
      <c r="P58" s="219"/>
      <c r="Q58" s="201"/>
      <c r="R58" s="208"/>
      <c r="S58" s="479" t="s">
        <v>37</v>
      </c>
      <c r="T58" s="263"/>
      <c r="U58" s="327"/>
      <c r="V58" s="200" t="str">
        <f>'RTU1'!J25</f>
        <v>N/A</v>
      </c>
      <c r="W58" s="201"/>
      <c r="X58" s="202"/>
      <c r="Y58" s="478" t="s">
        <v>38</v>
      </c>
      <c r="Z58" s="263"/>
      <c r="AA58" s="327"/>
      <c r="AB58" s="200" t="str">
        <f>'RTU2'!J25</f>
        <v>BX68</v>
      </c>
      <c r="AC58" s="201"/>
      <c r="AD58" s="202"/>
      <c r="AE58" s="478" t="s">
        <v>41</v>
      </c>
      <c r="AF58" s="263"/>
      <c r="AG58" s="327"/>
      <c r="AH58" s="200" t="str">
        <f>'RTU3'!J25</f>
        <v>BX66</v>
      </c>
      <c r="AI58" s="201"/>
      <c r="AJ58" s="202"/>
      <c r="AK58" s="478" t="s">
        <v>42</v>
      </c>
      <c r="AL58" s="263"/>
      <c r="AM58" s="327"/>
      <c r="AN58" s="200" t="str">
        <f>'RTU4'!J25</f>
        <v>A54</v>
      </c>
      <c r="AO58" s="201"/>
      <c r="AP58" s="202"/>
      <c r="AQ58" s="203" t="s">
        <v>44</v>
      </c>
      <c r="AR58" s="201"/>
      <c r="AS58" s="202"/>
      <c r="AT58" s="200" t="str">
        <f>'RTU5'!J25</f>
        <v>DD</v>
      </c>
      <c r="AU58" s="201"/>
      <c r="AV58" s="202"/>
      <c r="AW58" s="203" t="s">
        <v>45</v>
      </c>
      <c r="AX58" s="201"/>
      <c r="AY58" s="202"/>
      <c r="AZ58" s="200" t="str">
        <f>IF(ISBLANK($E$13),"N/A","")</f>
        <v/>
      </c>
      <c r="BA58" s="201"/>
      <c r="BB58" s="202"/>
      <c r="BC58" s="203" t="s">
        <v>46</v>
      </c>
      <c r="BD58" s="201"/>
      <c r="BE58" s="202"/>
      <c r="BF58" s="200" t="str">
        <f>IF(ISBLANK($E$14),"N/A","")</f>
        <v/>
      </c>
      <c r="BG58" s="201"/>
      <c r="BH58" s="202"/>
      <c r="BI58" s="203" t="s">
        <v>47</v>
      </c>
      <c r="BJ58" s="201"/>
      <c r="BK58" s="201"/>
      <c r="BL58" s="200" t="str">
        <f>IF(ISBLANK($E$15),"N/A","")</f>
        <v>N/A</v>
      </c>
      <c r="BM58" s="201"/>
      <c r="BN58" s="208"/>
      <c r="BO58" s="13"/>
      <c r="BP58" s="1"/>
      <c r="BQ58" s="38"/>
      <c r="BR58" s="1"/>
      <c r="BS58" s="1"/>
      <c r="BT58" s="1"/>
      <c r="BU58" s="1"/>
      <c r="BV58" s="1"/>
      <c r="BW58" s="1"/>
      <c r="BX58" s="1"/>
      <c r="BY58" s="1"/>
      <c r="BZ58" s="1"/>
      <c r="CA58" s="1"/>
      <c r="CB58" s="1"/>
      <c r="CC58" s="1"/>
      <c r="CD58" s="1"/>
      <c r="CE58" s="1"/>
      <c r="CF58" s="1"/>
      <c r="CG58" s="1"/>
      <c r="CH58" s="1"/>
      <c r="CI58" s="1"/>
      <c r="CJ58" s="1"/>
      <c r="CK58" s="1"/>
      <c r="CL58" s="1"/>
      <c r="CM58" s="1"/>
      <c r="CN58" s="1"/>
    </row>
    <row r="59" spans="1:92" ht="24.75" hidden="1" customHeight="1" x14ac:dyDescent="0.3">
      <c r="A59" s="1"/>
      <c r="B59" s="476" t="s">
        <v>90</v>
      </c>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263"/>
      <c r="AL59" s="263"/>
      <c r="AM59" s="263"/>
      <c r="AN59" s="263"/>
      <c r="AO59" s="263"/>
      <c r="AP59" s="263"/>
      <c r="AQ59" s="263"/>
      <c r="AR59" s="263"/>
      <c r="AS59" s="263"/>
      <c r="AT59" s="263"/>
      <c r="AU59" s="263"/>
      <c r="AV59" s="263"/>
      <c r="AW59" s="263"/>
      <c r="AX59" s="263"/>
      <c r="AY59" s="263"/>
      <c r="AZ59" s="263"/>
      <c r="BA59" s="263"/>
      <c r="BB59" s="263"/>
      <c r="BC59" s="263"/>
      <c r="BD59" s="263"/>
      <c r="BE59" s="263"/>
      <c r="BF59" s="263"/>
      <c r="BG59" s="263"/>
      <c r="BH59" s="263"/>
      <c r="BI59" s="263"/>
      <c r="BJ59" s="263"/>
      <c r="BK59" s="263"/>
      <c r="BL59" s="263"/>
      <c r="BM59" s="263"/>
      <c r="BN59" s="263"/>
      <c r="BO59" s="13"/>
      <c r="BP59" s="1"/>
      <c r="BQ59" s="1"/>
      <c r="BR59" s="1"/>
      <c r="BS59" s="1"/>
      <c r="BT59" s="1"/>
      <c r="BU59" s="1"/>
      <c r="BV59" s="1"/>
      <c r="BW59" s="1"/>
      <c r="BX59" s="1"/>
      <c r="BY59" s="1"/>
      <c r="BZ59" s="1"/>
      <c r="CA59" s="1"/>
      <c r="CB59" s="1"/>
      <c r="CC59" s="1"/>
      <c r="CD59" s="1"/>
      <c r="CE59" s="1"/>
      <c r="CF59" s="1"/>
      <c r="CG59" s="1"/>
      <c r="CH59" s="1"/>
      <c r="CI59" s="1"/>
      <c r="CJ59" s="1"/>
      <c r="CK59" s="1"/>
      <c r="CL59" s="1"/>
      <c r="CM59" s="1"/>
      <c r="CN59" s="1"/>
    </row>
    <row r="60" spans="1:92" ht="24.75" hidden="1" customHeight="1" x14ac:dyDescent="0.3">
      <c r="A60" s="1"/>
      <c r="B60" s="207"/>
      <c r="C60" s="208"/>
      <c r="D60" s="218" t="s">
        <v>52</v>
      </c>
      <c r="E60" s="201"/>
      <c r="F60" s="201"/>
      <c r="G60" s="201"/>
      <c r="H60" s="201"/>
      <c r="I60" s="201"/>
      <c r="J60" s="201"/>
      <c r="K60" s="201"/>
      <c r="L60" s="201"/>
      <c r="M60" s="201"/>
      <c r="N60" s="201"/>
      <c r="O60" s="208"/>
      <c r="P60" s="219"/>
      <c r="Q60" s="201"/>
      <c r="R60" s="208"/>
      <c r="S60" s="211" t="s">
        <v>37</v>
      </c>
      <c r="T60" s="201"/>
      <c r="U60" s="202"/>
      <c r="V60" s="200" t="str">
        <f>'RTU1'!J26</f>
        <v>N/A</v>
      </c>
      <c r="W60" s="201"/>
      <c r="X60" s="202"/>
      <c r="Y60" s="203" t="s">
        <v>38</v>
      </c>
      <c r="Z60" s="201"/>
      <c r="AA60" s="202"/>
      <c r="AB60" s="200" t="str">
        <f>'RTU2'!J26</f>
        <v>C</v>
      </c>
      <c r="AC60" s="201"/>
      <c r="AD60" s="202"/>
      <c r="AE60" s="203" t="s">
        <v>41</v>
      </c>
      <c r="AF60" s="201"/>
      <c r="AG60" s="202"/>
      <c r="AH60" s="200" t="str">
        <f>'RTU3'!J26</f>
        <v>C</v>
      </c>
      <c r="AI60" s="201"/>
      <c r="AJ60" s="202"/>
      <c r="AK60" s="203" t="s">
        <v>42</v>
      </c>
      <c r="AL60" s="201"/>
      <c r="AM60" s="202"/>
      <c r="AN60" s="200" t="str">
        <f>'RTU4'!J26</f>
        <v>C</v>
      </c>
      <c r="AO60" s="201"/>
      <c r="AP60" s="202"/>
      <c r="AQ60" s="203" t="s">
        <v>44</v>
      </c>
      <c r="AR60" s="201"/>
      <c r="AS60" s="202"/>
      <c r="AT60" s="200" t="str">
        <f>'RTU5'!J26</f>
        <v>C</v>
      </c>
      <c r="AU60" s="201"/>
      <c r="AV60" s="202"/>
      <c r="AW60" s="203" t="s">
        <v>45</v>
      </c>
      <c r="AX60" s="201"/>
      <c r="AY60" s="202"/>
      <c r="AZ60" s="200" t="str">
        <f>IF(ISBLANK($E$13),"N/A","")</f>
        <v/>
      </c>
      <c r="BA60" s="201"/>
      <c r="BB60" s="202"/>
      <c r="BC60" s="203" t="s">
        <v>46</v>
      </c>
      <c r="BD60" s="201"/>
      <c r="BE60" s="202"/>
      <c r="BF60" s="200" t="str">
        <f>IF(ISBLANK($E$14),"N/A","")</f>
        <v/>
      </c>
      <c r="BG60" s="201"/>
      <c r="BH60" s="202"/>
      <c r="BI60" s="203" t="s">
        <v>47</v>
      </c>
      <c r="BJ60" s="201"/>
      <c r="BK60" s="201"/>
      <c r="BL60" s="200" t="str">
        <f>IF(ISBLANK($E$15),"N/A","")</f>
        <v>N/A</v>
      </c>
      <c r="BM60" s="201"/>
      <c r="BN60" s="208"/>
      <c r="BO60" s="43"/>
      <c r="BP60" s="40"/>
      <c r="BQ60" s="1"/>
      <c r="BR60" s="1"/>
      <c r="BS60" s="1"/>
      <c r="BT60" s="1"/>
      <c r="BU60" s="1"/>
      <c r="BV60" s="1"/>
      <c r="BW60" s="1"/>
      <c r="BX60" s="1"/>
      <c r="BY60" s="1"/>
      <c r="BZ60" s="1"/>
      <c r="CA60" s="1"/>
      <c r="CB60" s="1"/>
      <c r="CC60" s="1"/>
      <c r="CD60" s="1"/>
      <c r="CE60" s="1"/>
      <c r="CF60" s="1"/>
      <c r="CG60" s="1"/>
      <c r="CH60" s="1"/>
      <c r="CI60" s="1"/>
      <c r="CJ60" s="1"/>
      <c r="CK60" s="1"/>
      <c r="CL60" s="1"/>
      <c r="CM60" s="1"/>
      <c r="CN60" s="1"/>
    </row>
    <row r="61" spans="1:92" ht="24.75" hidden="1" customHeight="1" x14ac:dyDescent="0.3">
      <c r="A61" s="1"/>
      <c r="B61" s="204" t="s">
        <v>91</v>
      </c>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6"/>
      <c r="BP61" s="1"/>
      <c r="BQ61" s="1"/>
      <c r="BR61" s="1"/>
      <c r="BS61" s="1"/>
      <c r="BT61" s="1"/>
      <c r="BU61" s="1"/>
      <c r="BV61" s="1"/>
      <c r="BW61" s="1"/>
      <c r="BX61" s="1"/>
      <c r="BY61" s="1"/>
      <c r="BZ61" s="1"/>
      <c r="CA61" s="1"/>
      <c r="CB61" s="1"/>
      <c r="CC61" s="1"/>
      <c r="CD61" s="1"/>
      <c r="CE61" s="1"/>
      <c r="CF61" s="1"/>
      <c r="CG61" s="1"/>
      <c r="CH61" s="1"/>
      <c r="CI61" s="1"/>
      <c r="CJ61" s="1"/>
      <c r="CK61" s="1"/>
      <c r="CL61" s="1"/>
      <c r="CM61" s="1"/>
      <c r="CN61" s="1"/>
    </row>
    <row r="62" spans="1:92" ht="24.75" hidden="1" customHeight="1" x14ac:dyDescent="0.3">
      <c r="A62" s="1"/>
      <c r="B62" s="207"/>
      <c r="C62" s="208"/>
      <c r="D62" s="209" t="s">
        <v>59</v>
      </c>
      <c r="E62" s="201"/>
      <c r="F62" s="201"/>
      <c r="G62" s="201"/>
      <c r="H62" s="201"/>
      <c r="I62" s="201"/>
      <c r="J62" s="201"/>
      <c r="K62" s="201"/>
      <c r="L62" s="201"/>
      <c r="M62" s="201"/>
      <c r="N62" s="201"/>
      <c r="O62" s="208"/>
      <c r="P62" s="219"/>
      <c r="Q62" s="201"/>
      <c r="R62" s="208"/>
      <c r="S62" s="211" t="s">
        <v>37</v>
      </c>
      <c r="T62" s="201"/>
      <c r="U62" s="202"/>
      <c r="V62" s="200" t="str">
        <f>'RTU1'!J27</f>
        <v>N/A</v>
      </c>
      <c r="W62" s="201"/>
      <c r="X62" s="202"/>
      <c r="Y62" s="203" t="s">
        <v>38</v>
      </c>
      <c r="Z62" s="201"/>
      <c r="AA62" s="202"/>
      <c r="AB62" s="200" t="str">
        <f>'RTU2'!J27</f>
        <v>C</v>
      </c>
      <c r="AC62" s="201"/>
      <c r="AD62" s="202"/>
      <c r="AE62" s="203" t="s">
        <v>41</v>
      </c>
      <c r="AF62" s="201"/>
      <c r="AG62" s="202"/>
      <c r="AH62" s="200" t="str">
        <f>'RTU3'!J27</f>
        <v>C</v>
      </c>
      <c r="AI62" s="201"/>
      <c r="AJ62" s="202"/>
      <c r="AK62" s="203" t="s">
        <v>42</v>
      </c>
      <c r="AL62" s="201"/>
      <c r="AM62" s="202"/>
      <c r="AN62" s="200" t="str">
        <f>'RTU4'!J27</f>
        <v>C</v>
      </c>
      <c r="AO62" s="201"/>
      <c r="AP62" s="202"/>
      <c r="AQ62" s="203" t="s">
        <v>44</v>
      </c>
      <c r="AR62" s="201"/>
      <c r="AS62" s="202"/>
      <c r="AT62" s="200" t="str">
        <f>'RTU5'!J27</f>
        <v>C</v>
      </c>
      <c r="AU62" s="201"/>
      <c r="AV62" s="202"/>
      <c r="AW62" s="203" t="s">
        <v>45</v>
      </c>
      <c r="AX62" s="201"/>
      <c r="AY62" s="202"/>
      <c r="AZ62" s="200" t="str">
        <f>IF(ISBLANK($E$13),"N/A","")</f>
        <v/>
      </c>
      <c r="BA62" s="201"/>
      <c r="BB62" s="202"/>
      <c r="BC62" s="203" t="s">
        <v>46</v>
      </c>
      <c r="BD62" s="201"/>
      <c r="BE62" s="202"/>
      <c r="BF62" s="200" t="str">
        <f>IF(ISBLANK($E$14),"N/A","")</f>
        <v/>
      </c>
      <c r="BG62" s="201"/>
      <c r="BH62" s="202"/>
      <c r="BI62" s="203" t="s">
        <v>47</v>
      </c>
      <c r="BJ62" s="201"/>
      <c r="BK62" s="201"/>
      <c r="BL62" s="200" t="str">
        <f>IF(ISBLANK($E$15),"N/A","")</f>
        <v>N/A</v>
      </c>
      <c r="BM62" s="201"/>
      <c r="BN62" s="208"/>
      <c r="BO62" s="43"/>
      <c r="BP62" s="1"/>
      <c r="BQ62" s="38"/>
      <c r="BR62" s="1"/>
      <c r="BS62" s="1"/>
      <c r="BT62" s="1"/>
      <c r="BU62" s="1"/>
      <c r="BV62" s="1"/>
      <c r="BW62" s="1"/>
      <c r="BX62" s="1"/>
      <c r="BY62" s="1"/>
      <c r="BZ62" s="1"/>
      <c r="CA62" s="1"/>
      <c r="CB62" s="1"/>
      <c r="CC62" s="1"/>
      <c r="CD62" s="1"/>
      <c r="CE62" s="1"/>
      <c r="CF62" s="1"/>
      <c r="CG62" s="1"/>
      <c r="CH62" s="1"/>
      <c r="CI62" s="1"/>
      <c r="CJ62" s="1"/>
      <c r="CK62" s="1"/>
      <c r="CL62" s="1"/>
      <c r="CM62" s="1"/>
      <c r="CN62" s="1"/>
    </row>
    <row r="63" spans="1:92" ht="24.75" hidden="1" customHeight="1" x14ac:dyDescent="0.3">
      <c r="A63" s="1"/>
      <c r="B63" s="204" t="s">
        <v>92</v>
      </c>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13"/>
      <c r="BP63" s="1"/>
      <c r="BQ63" s="1"/>
      <c r="BR63" s="1"/>
      <c r="BS63" s="1"/>
      <c r="BT63" s="1"/>
      <c r="BU63" s="1"/>
      <c r="BV63" s="1"/>
      <c r="BW63" s="1"/>
      <c r="BX63" s="1"/>
      <c r="BY63" s="1"/>
      <c r="BZ63" s="1"/>
      <c r="CA63" s="1"/>
      <c r="CB63" s="1"/>
      <c r="CC63" s="1"/>
      <c r="CD63" s="1"/>
      <c r="CE63" s="1"/>
      <c r="CF63" s="1"/>
      <c r="CG63" s="1"/>
      <c r="CH63" s="1"/>
      <c r="CI63" s="1"/>
      <c r="CJ63" s="1"/>
      <c r="CK63" s="1"/>
      <c r="CL63" s="1"/>
      <c r="CM63" s="1"/>
      <c r="CN63" s="1"/>
    </row>
    <row r="64" spans="1:92" ht="24.75" hidden="1" customHeight="1" x14ac:dyDescent="0.3">
      <c r="A64" s="1"/>
      <c r="B64" s="207"/>
      <c r="C64" s="208"/>
      <c r="D64" s="218" t="s">
        <v>52</v>
      </c>
      <c r="E64" s="201"/>
      <c r="F64" s="201"/>
      <c r="G64" s="201"/>
      <c r="H64" s="201"/>
      <c r="I64" s="201"/>
      <c r="J64" s="201"/>
      <c r="K64" s="201"/>
      <c r="L64" s="201"/>
      <c r="M64" s="201"/>
      <c r="N64" s="201"/>
      <c r="O64" s="208"/>
      <c r="P64" s="219"/>
      <c r="Q64" s="201"/>
      <c r="R64" s="208"/>
      <c r="S64" s="211" t="s">
        <v>37</v>
      </c>
      <c r="T64" s="201"/>
      <c r="U64" s="202"/>
      <c r="V64" s="200" t="str">
        <f>'RTU1'!J28</f>
        <v>N/A</v>
      </c>
      <c r="W64" s="201"/>
      <c r="X64" s="202"/>
      <c r="Y64" s="203" t="s">
        <v>38</v>
      </c>
      <c r="Z64" s="201"/>
      <c r="AA64" s="202"/>
      <c r="AB64" s="200" t="str">
        <f>'RTU2'!J28</f>
        <v>C</v>
      </c>
      <c r="AC64" s="201"/>
      <c r="AD64" s="202"/>
      <c r="AE64" s="203" t="s">
        <v>41</v>
      </c>
      <c r="AF64" s="201"/>
      <c r="AG64" s="202"/>
      <c r="AH64" s="200" t="str">
        <f>'RTU3'!J28</f>
        <v>C</v>
      </c>
      <c r="AI64" s="201"/>
      <c r="AJ64" s="202"/>
      <c r="AK64" s="203" t="s">
        <v>42</v>
      </c>
      <c r="AL64" s="201"/>
      <c r="AM64" s="202"/>
      <c r="AN64" s="200" t="str">
        <f>'RTU4'!J28</f>
        <v>C</v>
      </c>
      <c r="AO64" s="201"/>
      <c r="AP64" s="202"/>
      <c r="AQ64" s="203" t="s">
        <v>44</v>
      </c>
      <c r="AR64" s="201"/>
      <c r="AS64" s="202"/>
      <c r="AT64" s="200" t="str">
        <f>'RTU5'!J28</f>
        <v>C</v>
      </c>
      <c r="AU64" s="201"/>
      <c r="AV64" s="202"/>
      <c r="AW64" s="203" t="s">
        <v>45</v>
      </c>
      <c r="AX64" s="201"/>
      <c r="AY64" s="202"/>
      <c r="AZ64" s="200" t="str">
        <f>IF(ISBLANK($E$13),"N/A","")</f>
        <v/>
      </c>
      <c r="BA64" s="201"/>
      <c r="BB64" s="202"/>
      <c r="BC64" s="203" t="s">
        <v>46</v>
      </c>
      <c r="BD64" s="201"/>
      <c r="BE64" s="202"/>
      <c r="BF64" s="200" t="str">
        <f>IF(ISBLANK($E$14),"N/A","")</f>
        <v/>
      </c>
      <c r="BG64" s="201"/>
      <c r="BH64" s="202"/>
      <c r="BI64" s="203" t="s">
        <v>47</v>
      </c>
      <c r="BJ64" s="201"/>
      <c r="BK64" s="201"/>
      <c r="BL64" s="200" t="str">
        <f>IF(ISBLANK($E$15),"N/A","")</f>
        <v>N/A</v>
      </c>
      <c r="BM64" s="201"/>
      <c r="BN64" s="208"/>
      <c r="BO64" s="43"/>
      <c r="BP64" s="1"/>
      <c r="BQ64" s="38"/>
      <c r="BR64" s="1"/>
      <c r="BS64" s="1"/>
      <c r="BT64" s="1"/>
      <c r="BU64" s="1"/>
      <c r="BV64" s="1"/>
      <c r="BW64" s="1"/>
      <c r="BX64" s="1"/>
      <c r="BY64" s="1"/>
      <c r="BZ64" s="1"/>
      <c r="CA64" s="1"/>
      <c r="CB64" s="1"/>
      <c r="CC64" s="1"/>
      <c r="CD64" s="1"/>
      <c r="CE64" s="1"/>
      <c r="CF64" s="1"/>
      <c r="CG64" s="1"/>
      <c r="CH64" s="1"/>
      <c r="CI64" s="1"/>
      <c r="CJ64" s="1"/>
      <c r="CK64" s="1"/>
      <c r="CL64" s="1"/>
      <c r="CM64" s="1"/>
      <c r="CN64" s="1"/>
    </row>
    <row r="65" spans="1:92" ht="24.75" hidden="1" customHeight="1" x14ac:dyDescent="0.3">
      <c r="A65" s="1"/>
      <c r="B65" s="204" t="s">
        <v>93</v>
      </c>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6"/>
      <c r="BP65" s="1"/>
      <c r="BQ65" s="1"/>
      <c r="BR65" s="1"/>
      <c r="BS65" s="1"/>
      <c r="BT65" s="1"/>
      <c r="BU65" s="1"/>
      <c r="BV65" s="1"/>
      <c r="BW65" s="1"/>
      <c r="BX65" s="1"/>
      <c r="BY65" s="1"/>
      <c r="BZ65" s="1"/>
      <c r="CA65" s="1"/>
      <c r="CB65" s="1"/>
      <c r="CC65" s="1"/>
      <c r="CD65" s="1"/>
      <c r="CE65" s="1"/>
      <c r="CF65" s="1"/>
      <c r="CG65" s="1"/>
      <c r="CH65" s="1"/>
      <c r="CI65" s="1"/>
      <c r="CJ65" s="1"/>
      <c r="CK65" s="1"/>
      <c r="CL65" s="1"/>
      <c r="CM65" s="1"/>
      <c r="CN65" s="1"/>
    </row>
    <row r="66" spans="1:92" ht="24.75" hidden="1" customHeight="1" x14ac:dyDescent="0.3">
      <c r="A66" s="1"/>
      <c r="B66" s="216"/>
      <c r="C66" s="208"/>
      <c r="D66" s="212" t="s">
        <v>94</v>
      </c>
      <c r="E66" s="201"/>
      <c r="F66" s="201"/>
      <c r="G66" s="201"/>
      <c r="H66" s="201"/>
      <c r="I66" s="201"/>
      <c r="J66" s="201"/>
      <c r="K66" s="201"/>
      <c r="L66" s="201"/>
      <c r="M66" s="201"/>
      <c r="N66" s="201"/>
      <c r="O66" s="208"/>
      <c r="P66" s="210"/>
      <c r="Q66" s="201"/>
      <c r="R66" s="208"/>
      <c r="S66" s="211" t="s">
        <v>37</v>
      </c>
      <c r="T66" s="201"/>
      <c r="U66" s="202"/>
      <c r="V66" s="200" t="str">
        <f>'RTU1'!J29</f>
        <v>N/A</v>
      </c>
      <c r="W66" s="201"/>
      <c r="X66" s="202"/>
      <c r="Y66" s="203" t="s">
        <v>38</v>
      </c>
      <c r="Z66" s="201"/>
      <c r="AA66" s="202"/>
      <c r="AB66" s="200" t="str">
        <f>'RTU2'!J29</f>
        <v>C</v>
      </c>
      <c r="AC66" s="201"/>
      <c r="AD66" s="202"/>
      <c r="AE66" s="203" t="s">
        <v>41</v>
      </c>
      <c r="AF66" s="201"/>
      <c r="AG66" s="202"/>
      <c r="AH66" s="200" t="str">
        <f>'RTU3'!J29</f>
        <v>C</v>
      </c>
      <c r="AI66" s="201"/>
      <c r="AJ66" s="202"/>
      <c r="AK66" s="203" t="s">
        <v>42</v>
      </c>
      <c r="AL66" s="201"/>
      <c r="AM66" s="202"/>
      <c r="AN66" s="200" t="str">
        <f>'RTU4'!J29</f>
        <v>C</v>
      </c>
      <c r="AO66" s="201"/>
      <c r="AP66" s="202"/>
      <c r="AQ66" s="203" t="s">
        <v>44</v>
      </c>
      <c r="AR66" s="201"/>
      <c r="AS66" s="202"/>
      <c r="AT66" s="200" t="str">
        <f>'RTU5'!J29</f>
        <v>N/A</v>
      </c>
      <c r="AU66" s="201"/>
      <c r="AV66" s="202"/>
      <c r="AW66" s="203" t="s">
        <v>45</v>
      </c>
      <c r="AX66" s="201"/>
      <c r="AY66" s="202"/>
      <c r="AZ66" s="200" t="str">
        <f>IF(ISBLANK($E$13),"N/A",IF(MID($M$13,4,3)&lt;="072","N/A",IF(MID($M$13,4,3)&gt;"150","N/A","")))</f>
        <v>N/A</v>
      </c>
      <c r="BA66" s="201"/>
      <c r="BB66" s="202"/>
      <c r="BC66" s="203" t="s">
        <v>46</v>
      </c>
      <c r="BD66" s="201"/>
      <c r="BE66" s="202"/>
      <c r="BF66" s="200" t="str">
        <f>IF(ISBLANK($E$14),"N/A",IF(MID($M$14,4,3)&lt;="072","N/A",IF(MID($M$14,4,3)&gt;"150","N/A","")))</f>
        <v>N/A</v>
      </c>
      <c r="BG66" s="201"/>
      <c r="BH66" s="202"/>
      <c r="BI66" s="203" t="s">
        <v>47</v>
      </c>
      <c r="BJ66" s="201"/>
      <c r="BK66" s="201"/>
      <c r="BL66" s="200" t="str">
        <f>IF(ISBLANK($E$15),"N/A",IF(MID($M$15,4,3)&lt;="072","N/A",IF(MID($M$15,4,3)&gt;"150","N/A","")))</f>
        <v>N/A</v>
      </c>
      <c r="BM66" s="201"/>
      <c r="BN66" s="208"/>
      <c r="BO66" s="43"/>
      <c r="BP66" s="1"/>
      <c r="BQ66" s="38"/>
      <c r="BR66" s="1"/>
      <c r="BS66" s="1"/>
      <c r="BT66" s="1"/>
      <c r="BU66" s="1"/>
      <c r="BV66" s="1"/>
      <c r="BW66" s="1"/>
      <c r="BX66" s="1"/>
      <c r="BY66" s="1"/>
      <c r="BZ66" s="1"/>
      <c r="CA66" s="1"/>
      <c r="CB66" s="1"/>
      <c r="CC66" s="1"/>
      <c r="CD66" s="1"/>
      <c r="CE66" s="1"/>
      <c r="CF66" s="1"/>
      <c r="CG66" s="1"/>
      <c r="CH66" s="1"/>
      <c r="CI66" s="1"/>
      <c r="CJ66" s="1"/>
      <c r="CK66" s="1"/>
      <c r="CL66" s="1"/>
      <c r="CM66" s="1"/>
      <c r="CN66" s="1"/>
    </row>
    <row r="67" spans="1:92" ht="24.75" hidden="1" customHeight="1" x14ac:dyDescent="0.3">
      <c r="A67" s="1"/>
      <c r="B67" s="204" t="s">
        <v>95</v>
      </c>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6"/>
      <c r="BP67" s="1"/>
      <c r="BQ67" s="1"/>
      <c r="BR67" s="1"/>
      <c r="BS67" s="1"/>
      <c r="BT67" s="1"/>
      <c r="BU67" s="1"/>
      <c r="BV67" s="1"/>
      <c r="BW67" s="1"/>
      <c r="BX67" s="1"/>
      <c r="BY67" s="1"/>
      <c r="BZ67" s="1"/>
      <c r="CA67" s="1"/>
      <c r="CB67" s="1"/>
      <c r="CC67" s="1"/>
      <c r="CD67" s="1"/>
      <c r="CE67" s="1"/>
      <c r="CF67" s="1"/>
      <c r="CG67" s="1"/>
      <c r="CH67" s="1"/>
      <c r="CI67" s="1"/>
      <c r="CJ67" s="1"/>
      <c r="CK67" s="1"/>
      <c r="CL67" s="1"/>
      <c r="CM67" s="1"/>
      <c r="CN67" s="1"/>
    </row>
    <row r="68" spans="1:92" ht="24.75" hidden="1" customHeight="1" x14ac:dyDescent="0.3">
      <c r="A68" s="1"/>
      <c r="B68" s="216"/>
      <c r="C68" s="208"/>
      <c r="D68" s="212" t="s">
        <v>94</v>
      </c>
      <c r="E68" s="201"/>
      <c r="F68" s="201"/>
      <c r="G68" s="201"/>
      <c r="H68" s="201"/>
      <c r="I68" s="201"/>
      <c r="J68" s="201"/>
      <c r="K68" s="201"/>
      <c r="L68" s="201"/>
      <c r="M68" s="201"/>
      <c r="N68" s="201"/>
      <c r="O68" s="208"/>
      <c r="P68" s="210"/>
      <c r="Q68" s="201"/>
      <c r="R68" s="208"/>
      <c r="S68" s="211" t="s">
        <v>37</v>
      </c>
      <c r="T68" s="201"/>
      <c r="U68" s="202"/>
      <c r="V68" s="200" t="str">
        <f>'RTU1'!J30</f>
        <v>N/A</v>
      </c>
      <c r="W68" s="201"/>
      <c r="X68" s="202"/>
      <c r="Y68" s="203" t="s">
        <v>38</v>
      </c>
      <c r="Z68" s="201"/>
      <c r="AA68" s="202"/>
      <c r="AB68" s="200" t="str">
        <f>'RTU2'!J30</f>
        <v>C</v>
      </c>
      <c r="AC68" s="201"/>
      <c r="AD68" s="202"/>
      <c r="AE68" s="203" t="s">
        <v>41</v>
      </c>
      <c r="AF68" s="201"/>
      <c r="AG68" s="202"/>
      <c r="AH68" s="200" t="str">
        <f>'RTU3'!J30</f>
        <v>C</v>
      </c>
      <c r="AI68" s="201"/>
      <c r="AJ68" s="202"/>
      <c r="AK68" s="203" t="s">
        <v>42</v>
      </c>
      <c r="AL68" s="201"/>
      <c r="AM68" s="202"/>
      <c r="AN68" s="200" t="str">
        <f>'RTU4'!J30</f>
        <v>C</v>
      </c>
      <c r="AO68" s="201"/>
      <c r="AP68" s="202"/>
      <c r="AQ68" s="203" t="s">
        <v>44</v>
      </c>
      <c r="AR68" s="201"/>
      <c r="AS68" s="202"/>
      <c r="AT68" s="200" t="str">
        <f>'RTU5'!J30</f>
        <v>C</v>
      </c>
      <c r="AU68" s="201"/>
      <c r="AV68" s="202"/>
      <c r="AW68" s="203" t="s">
        <v>45</v>
      </c>
      <c r="AX68" s="201"/>
      <c r="AY68" s="202"/>
      <c r="AZ68" s="200" t="str">
        <f>IF(ISBLANK($E$13),"N/A","")</f>
        <v/>
      </c>
      <c r="BA68" s="201"/>
      <c r="BB68" s="202"/>
      <c r="BC68" s="203" t="s">
        <v>46</v>
      </c>
      <c r="BD68" s="201"/>
      <c r="BE68" s="202"/>
      <c r="BF68" s="200" t="str">
        <f>IF(ISBLANK($E$14),"N/A","")</f>
        <v/>
      </c>
      <c r="BG68" s="201"/>
      <c r="BH68" s="202"/>
      <c r="BI68" s="203" t="s">
        <v>47</v>
      </c>
      <c r="BJ68" s="201"/>
      <c r="BK68" s="201"/>
      <c r="BL68" s="200" t="str">
        <f>IF(ISBLANK($E$15),"N/A","")</f>
        <v>N/A</v>
      </c>
      <c r="BM68" s="201"/>
      <c r="BN68" s="208"/>
      <c r="BO68" s="45"/>
      <c r="BP68" s="1"/>
      <c r="BQ68" s="38"/>
      <c r="BR68" s="1"/>
      <c r="BS68" s="1"/>
      <c r="BT68" s="1"/>
      <c r="BU68" s="1"/>
      <c r="BV68" s="1"/>
      <c r="BW68" s="1"/>
      <c r="BX68" s="1"/>
      <c r="BY68" s="1"/>
      <c r="BZ68" s="1"/>
      <c r="CA68" s="1"/>
      <c r="CB68" s="1"/>
      <c r="CC68" s="1"/>
      <c r="CD68" s="1"/>
      <c r="CE68" s="1"/>
      <c r="CF68" s="1"/>
      <c r="CG68" s="1"/>
      <c r="CH68" s="1"/>
      <c r="CI68" s="1"/>
      <c r="CJ68" s="1"/>
      <c r="CK68" s="1"/>
      <c r="CL68" s="1"/>
      <c r="CM68" s="1"/>
      <c r="CN68" s="1"/>
    </row>
    <row r="69" spans="1:92" ht="24.75" hidden="1" customHeight="1" x14ac:dyDescent="0.3">
      <c r="A69" s="1"/>
      <c r="B69" s="213" t="s">
        <v>96</v>
      </c>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5"/>
      <c r="BP69" s="1"/>
      <c r="BQ69" s="1"/>
      <c r="BR69" s="1"/>
      <c r="BS69" s="1"/>
      <c r="BT69" s="1"/>
      <c r="BU69" s="1"/>
      <c r="BV69" s="1"/>
      <c r="BW69" s="1"/>
      <c r="BX69" s="1"/>
      <c r="BY69" s="1"/>
      <c r="BZ69" s="1"/>
      <c r="CA69" s="1"/>
      <c r="CB69" s="1"/>
      <c r="CC69" s="1"/>
      <c r="CD69" s="1"/>
      <c r="CE69" s="1"/>
      <c r="CF69" s="1"/>
      <c r="CG69" s="1"/>
      <c r="CH69" s="1"/>
      <c r="CI69" s="1"/>
      <c r="CJ69" s="1"/>
      <c r="CK69" s="1"/>
      <c r="CL69" s="1"/>
      <c r="CM69" s="1"/>
      <c r="CN69" s="1"/>
    </row>
    <row r="70" spans="1:92" ht="24.75" hidden="1" customHeight="1" x14ac:dyDescent="0.3">
      <c r="A70" s="1"/>
      <c r="B70" s="207"/>
      <c r="C70" s="208"/>
      <c r="D70" s="212" t="s">
        <v>94</v>
      </c>
      <c r="E70" s="201"/>
      <c r="F70" s="201"/>
      <c r="G70" s="201"/>
      <c r="H70" s="201"/>
      <c r="I70" s="201"/>
      <c r="J70" s="201"/>
      <c r="K70" s="201"/>
      <c r="L70" s="201"/>
      <c r="M70" s="201"/>
      <c r="N70" s="201"/>
      <c r="O70" s="208"/>
      <c r="P70" s="210"/>
      <c r="Q70" s="201"/>
      <c r="R70" s="208"/>
      <c r="S70" s="211" t="s">
        <v>37</v>
      </c>
      <c r="T70" s="201"/>
      <c r="U70" s="202"/>
      <c r="V70" s="200" t="str">
        <f>'RTU1'!J31</f>
        <v>N/A</v>
      </c>
      <c r="W70" s="201"/>
      <c r="X70" s="202"/>
      <c r="Y70" s="203" t="s">
        <v>38</v>
      </c>
      <c r="Z70" s="201"/>
      <c r="AA70" s="202"/>
      <c r="AB70" s="200" t="str">
        <f>'RTU2'!J31</f>
        <v>C</v>
      </c>
      <c r="AC70" s="201"/>
      <c r="AD70" s="202"/>
      <c r="AE70" s="203" t="s">
        <v>41</v>
      </c>
      <c r="AF70" s="201"/>
      <c r="AG70" s="202"/>
      <c r="AH70" s="200" t="str">
        <f>'RTU3'!J31</f>
        <v>C</v>
      </c>
      <c r="AI70" s="201"/>
      <c r="AJ70" s="202"/>
      <c r="AK70" s="203" t="s">
        <v>42</v>
      </c>
      <c r="AL70" s="201"/>
      <c r="AM70" s="202"/>
      <c r="AN70" s="200" t="str">
        <f>'RTU4'!J31</f>
        <v>C</v>
      </c>
      <c r="AO70" s="201"/>
      <c r="AP70" s="202"/>
      <c r="AQ70" s="203" t="s">
        <v>44</v>
      </c>
      <c r="AR70" s="201"/>
      <c r="AS70" s="202"/>
      <c r="AT70" s="200" t="str">
        <f>'RTU5'!J31</f>
        <v>C</v>
      </c>
      <c r="AU70" s="201"/>
      <c r="AV70" s="202"/>
      <c r="AW70" s="203" t="s">
        <v>45</v>
      </c>
      <c r="AX70" s="201"/>
      <c r="AY70" s="202"/>
      <c r="AZ70" s="200" t="str">
        <f>IF(ISBLANK($E$13),"N/A","")</f>
        <v/>
      </c>
      <c r="BA70" s="201"/>
      <c r="BB70" s="202"/>
      <c r="BC70" s="203" t="s">
        <v>46</v>
      </c>
      <c r="BD70" s="201"/>
      <c r="BE70" s="202"/>
      <c r="BF70" s="200" t="str">
        <f>IF(ISBLANK($E$14),"N/A","")</f>
        <v/>
      </c>
      <c r="BG70" s="201"/>
      <c r="BH70" s="202"/>
      <c r="BI70" s="203" t="s">
        <v>47</v>
      </c>
      <c r="BJ70" s="201"/>
      <c r="BK70" s="201"/>
      <c r="BL70" s="200" t="str">
        <f>IF(ISBLANK($E$15),"N/A","")</f>
        <v>N/A</v>
      </c>
      <c r="BM70" s="201"/>
      <c r="BN70" s="208"/>
      <c r="BO70" s="43"/>
      <c r="BP70" s="1"/>
      <c r="BQ70" s="38"/>
      <c r="BR70" s="1"/>
      <c r="BS70" s="1"/>
      <c r="BT70" s="1"/>
      <c r="BU70" s="1"/>
      <c r="BV70" s="1"/>
      <c r="BW70" s="1"/>
      <c r="BX70" s="1"/>
      <c r="BY70" s="1"/>
      <c r="BZ70" s="1"/>
      <c r="CA70" s="1"/>
      <c r="CB70" s="1"/>
      <c r="CC70" s="1"/>
      <c r="CD70" s="1"/>
      <c r="CE70" s="1"/>
      <c r="CF70" s="1"/>
      <c r="CG70" s="1"/>
      <c r="CH70" s="1"/>
      <c r="CI70" s="1"/>
      <c r="CJ70" s="1"/>
      <c r="CK70" s="1"/>
      <c r="CL70" s="1"/>
      <c r="CM70" s="1"/>
      <c r="CN70" s="1"/>
    </row>
    <row r="71" spans="1:92" ht="24.75" hidden="1" customHeight="1" x14ac:dyDescent="0.3">
      <c r="A71" s="1"/>
      <c r="B71" s="204" t="s">
        <v>97</v>
      </c>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6"/>
      <c r="BP71" s="1"/>
      <c r="BQ71" s="1"/>
      <c r="BR71" s="1"/>
      <c r="BS71" s="1"/>
      <c r="BT71" s="1"/>
      <c r="BU71" s="1"/>
      <c r="BV71" s="1"/>
      <c r="BW71" s="1"/>
      <c r="BX71" s="1"/>
      <c r="BY71" s="1"/>
      <c r="BZ71" s="1"/>
      <c r="CA71" s="1"/>
      <c r="CB71" s="1"/>
      <c r="CC71" s="1"/>
      <c r="CD71" s="1"/>
      <c r="CE71" s="1"/>
      <c r="CF71" s="1"/>
      <c r="CG71" s="1"/>
      <c r="CH71" s="1"/>
      <c r="CI71" s="1"/>
      <c r="CJ71" s="1"/>
      <c r="CK71" s="1"/>
      <c r="CL71" s="1"/>
      <c r="CM71" s="1"/>
      <c r="CN71" s="1"/>
    </row>
    <row r="72" spans="1:92" ht="24.75" hidden="1" customHeight="1" x14ac:dyDescent="0.3">
      <c r="A72" s="1"/>
      <c r="B72" s="207"/>
      <c r="C72" s="208"/>
      <c r="D72" s="212" t="s">
        <v>94</v>
      </c>
      <c r="E72" s="201"/>
      <c r="F72" s="201"/>
      <c r="G72" s="201"/>
      <c r="H72" s="201"/>
      <c r="I72" s="201"/>
      <c r="J72" s="201"/>
      <c r="K72" s="201"/>
      <c r="L72" s="201"/>
      <c r="M72" s="201"/>
      <c r="N72" s="201"/>
      <c r="O72" s="208"/>
      <c r="P72" s="210"/>
      <c r="Q72" s="201"/>
      <c r="R72" s="208"/>
      <c r="S72" s="211" t="s">
        <v>37</v>
      </c>
      <c r="T72" s="201"/>
      <c r="U72" s="202"/>
      <c r="V72" s="200" t="str">
        <f>'RTU1'!J32</f>
        <v>N/A</v>
      </c>
      <c r="W72" s="201"/>
      <c r="X72" s="202"/>
      <c r="Y72" s="203" t="s">
        <v>38</v>
      </c>
      <c r="Z72" s="201"/>
      <c r="AA72" s="202"/>
      <c r="AB72" s="200" t="str">
        <f>'RTU2'!J32</f>
        <v>C</v>
      </c>
      <c r="AC72" s="201"/>
      <c r="AD72" s="202"/>
      <c r="AE72" s="203" t="s">
        <v>41</v>
      </c>
      <c r="AF72" s="201"/>
      <c r="AG72" s="202"/>
      <c r="AH72" s="200" t="str">
        <f>'RTU3'!J32</f>
        <v>C</v>
      </c>
      <c r="AI72" s="201"/>
      <c r="AJ72" s="202"/>
      <c r="AK72" s="203" t="s">
        <v>42</v>
      </c>
      <c r="AL72" s="201"/>
      <c r="AM72" s="202"/>
      <c r="AN72" s="200" t="str">
        <f>'RTU4'!J32</f>
        <v>C</v>
      </c>
      <c r="AO72" s="201"/>
      <c r="AP72" s="202"/>
      <c r="AQ72" s="203" t="s">
        <v>44</v>
      </c>
      <c r="AR72" s="201"/>
      <c r="AS72" s="202"/>
      <c r="AT72" s="200" t="str">
        <f>'RTU5'!J32</f>
        <v>C</v>
      </c>
      <c r="AU72" s="201"/>
      <c r="AV72" s="202"/>
      <c r="AW72" s="203" t="s">
        <v>45</v>
      </c>
      <c r="AX72" s="201"/>
      <c r="AY72" s="202"/>
      <c r="AZ72" s="200" t="str">
        <f>IF(ISBLANK($E$13),"N/A","")</f>
        <v/>
      </c>
      <c r="BA72" s="201"/>
      <c r="BB72" s="202"/>
      <c r="BC72" s="203" t="s">
        <v>46</v>
      </c>
      <c r="BD72" s="201"/>
      <c r="BE72" s="202"/>
      <c r="BF72" s="200" t="str">
        <f>IF(ISBLANK($E$14),"N/A","")</f>
        <v/>
      </c>
      <c r="BG72" s="201"/>
      <c r="BH72" s="202"/>
      <c r="BI72" s="203" t="s">
        <v>47</v>
      </c>
      <c r="BJ72" s="201"/>
      <c r="BK72" s="201"/>
      <c r="BL72" s="200" t="str">
        <f>IF(ISBLANK($E$15),"N/A","")</f>
        <v>N/A</v>
      </c>
      <c r="BM72" s="201"/>
      <c r="BN72" s="208"/>
      <c r="BO72" s="43"/>
      <c r="BP72" s="1"/>
      <c r="BQ72" s="38"/>
      <c r="BR72" s="1"/>
      <c r="BS72" s="1"/>
      <c r="BT72" s="1"/>
      <c r="BU72" s="1"/>
      <c r="BV72" s="1"/>
      <c r="BW72" s="1"/>
      <c r="BX72" s="1"/>
      <c r="BY72" s="1"/>
      <c r="BZ72" s="1"/>
      <c r="CA72" s="1"/>
      <c r="CB72" s="1"/>
      <c r="CC72" s="1"/>
      <c r="CD72" s="1"/>
      <c r="CE72" s="1"/>
      <c r="CF72" s="1"/>
      <c r="CG72" s="1"/>
      <c r="CH72" s="1"/>
      <c r="CI72" s="1"/>
      <c r="CJ72" s="1"/>
      <c r="CK72" s="1"/>
      <c r="CL72" s="1"/>
      <c r="CM72" s="1"/>
      <c r="CN72" s="1"/>
    </row>
    <row r="73" spans="1:92" ht="24.75" hidden="1" customHeight="1" x14ac:dyDescent="0.3">
      <c r="A73" s="1"/>
      <c r="B73" s="204" t="s">
        <v>98</v>
      </c>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205"/>
      <c r="BI73" s="205"/>
      <c r="BJ73" s="205"/>
      <c r="BK73" s="205"/>
      <c r="BL73" s="205"/>
      <c r="BM73" s="205"/>
      <c r="BN73" s="205"/>
      <c r="BO73" s="206"/>
      <c r="BP73" s="1"/>
      <c r="BQ73" s="1"/>
      <c r="BR73" s="1"/>
      <c r="BS73" s="1"/>
      <c r="BT73" s="1"/>
      <c r="BU73" s="1"/>
      <c r="BV73" s="1"/>
      <c r="BW73" s="1"/>
      <c r="BX73" s="1"/>
      <c r="BY73" s="1"/>
      <c r="BZ73" s="1"/>
      <c r="CA73" s="1"/>
      <c r="CB73" s="1"/>
      <c r="CC73" s="1"/>
      <c r="CD73" s="1"/>
      <c r="CE73" s="1"/>
      <c r="CF73" s="1"/>
      <c r="CG73" s="1"/>
      <c r="CH73" s="1"/>
      <c r="CI73" s="1"/>
      <c r="CJ73" s="1"/>
      <c r="CK73" s="1"/>
      <c r="CL73" s="1"/>
      <c r="CM73" s="1"/>
      <c r="CN73" s="1"/>
    </row>
    <row r="74" spans="1:92" ht="24.75" hidden="1" customHeight="1" x14ac:dyDescent="0.3">
      <c r="A74" s="1"/>
      <c r="B74" s="207"/>
      <c r="C74" s="208"/>
      <c r="D74" s="217" t="s">
        <v>89</v>
      </c>
      <c r="E74" s="201"/>
      <c r="F74" s="201"/>
      <c r="G74" s="201"/>
      <c r="H74" s="201"/>
      <c r="I74" s="201"/>
      <c r="J74" s="201"/>
      <c r="K74" s="201"/>
      <c r="L74" s="201"/>
      <c r="M74" s="201"/>
      <c r="N74" s="201"/>
      <c r="O74" s="208"/>
      <c r="P74" s="210"/>
      <c r="Q74" s="201"/>
      <c r="R74" s="208"/>
      <c r="S74" s="211" t="s">
        <v>37</v>
      </c>
      <c r="T74" s="201"/>
      <c r="U74" s="202"/>
      <c r="V74" s="200" t="str">
        <f>'RTU1'!J33</f>
        <v>N/A</v>
      </c>
      <c r="W74" s="201"/>
      <c r="X74" s="202"/>
      <c r="Y74" s="203" t="s">
        <v>38</v>
      </c>
      <c r="Z74" s="201"/>
      <c r="AA74" s="202"/>
      <c r="AB74" s="200" t="str">
        <f>'RTU2'!J33</f>
        <v>C</v>
      </c>
      <c r="AC74" s="201"/>
      <c r="AD74" s="202"/>
      <c r="AE74" s="203" t="s">
        <v>41</v>
      </c>
      <c r="AF74" s="201"/>
      <c r="AG74" s="202"/>
      <c r="AH74" s="200" t="str">
        <f>'RTU3'!J33</f>
        <v>C</v>
      </c>
      <c r="AI74" s="201"/>
      <c r="AJ74" s="202"/>
      <c r="AK74" s="203" t="s">
        <v>42</v>
      </c>
      <c r="AL74" s="201"/>
      <c r="AM74" s="202"/>
      <c r="AN74" s="200" t="str">
        <f>IF(ISBLANK($E$11),"N/A","")</f>
        <v/>
      </c>
      <c r="AO74" s="201"/>
      <c r="AP74" s="202"/>
      <c r="AQ74" s="203" t="s">
        <v>44</v>
      </c>
      <c r="AR74" s="201"/>
      <c r="AS74" s="202"/>
      <c r="AT74" s="200" t="str">
        <f>'RTU5'!J33</f>
        <v>C</v>
      </c>
      <c r="AU74" s="201"/>
      <c r="AV74" s="202"/>
      <c r="AW74" s="203" t="s">
        <v>45</v>
      </c>
      <c r="AX74" s="201"/>
      <c r="AY74" s="202"/>
      <c r="AZ74" s="200" t="str">
        <f>IF(ISBLANK($E$13),"N/A","")</f>
        <v/>
      </c>
      <c r="BA74" s="201"/>
      <c r="BB74" s="202"/>
      <c r="BC74" s="203" t="s">
        <v>46</v>
      </c>
      <c r="BD74" s="201"/>
      <c r="BE74" s="202"/>
      <c r="BF74" s="200" t="str">
        <f>IF(ISBLANK($E$14),"N/A","")</f>
        <v/>
      </c>
      <c r="BG74" s="201"/>
      <c r="BH74" s="202"/>
      <c r="BI74" s="203" t="s">
        <v>47</v>
      </c>
      <c r="BJ74" s="201"/>
      <c r="BK74" s="201"/>
      <c r="BL74" s="200" t="str">
        <f>IF(ISBLANK($E$15),"N/A","")</f>
        <v>N/A</v>
      </c>
      <c r="BM74" s="201"/>
      <c r="BN74" s="208"/>
      <c r="BO74" s="43"/>
      <c r="BP74" s="1"/>
      <c r="BQ74" s="38"/>
      <c r="BR74" s="1"/>
      <c r="BS74" s="1"/>
      <c r="BT74" s="1"/>
      <c r="BU74" s="1"/>
      <c r="BV74" s="1"/>
      <c r="BW74" s="1"/>
      <c r="BX74" s="1"/>
      <c r="BY74" s="1"/>
      <c r="BZ74" s="1"/>
      <c r="CA74" s="1"/>
      <c r="CB74" s="1"/>
      <c r="CC74" s="1"/>
      <c r="CD74" s="1"/>
      <c r="CE74" s="1"/>
      <c r="CF74" s="1"/>
      <c r="CG74" s="1"/>
      <c r="CH74" s="1"/>
      <c r="CI74" s="1"/>
      <c r="CJ74" s="1"/>
      <c r="CK74" s="1"/>
      <c r="CL74" s="1"/>
      <c r="CM74" s="1"/>
      <c r="CN74" s="1"/>
    </row>
    <row r="75" spans="1:92" ht="24.75" hidden="1" customHeight="1" x14ac:dyDescent="0.3">
      <c r="A75" s="1"/>
      <c r="B75" s="204" t="s">
        <v>99</v>
      </c>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6"/>
      <c r="BP75" s="1"/>
      <c r="BQ75" s="1"/>
      <c r="BR75" s="1"/>
      <c r="BS75" s="1"/>
      <c r="BT75" s="1"/>
      <c r="BU75" s="1"/>
      <c r="BV75" s="1"/>
      <c r="BW75" s="1"/>
      <c r="BX75" s="1"/>
      <c r="BY75" s="1"/>
      <c r="BZ75" s="1"/>
      <c r="CA75" s="1"/>
      <c r="CB75" s="1"/>
      <c r="CC75" s="1"/>
      <c r="CD75" s="1"/>
      <c r="CE75" s="1"/>
      <c r="CF75" s="1"/>
      <c r="CG75" s="1"/>
      <c r="CH75" s="1"/>
      <c r="CI75" s="1"/>
      <c r="CJ75" s="1"/>
      <c r="CK75" s="1"/>
      <c r="CL75" s="1"/>
      <c r="CM75" s="1"/>
      <c r="CN75" s="1"/>
    </row>
    <row r="76" spans="1:92" ht="24.75" hidden="1" customHeight="1" x14ac:dyDescent="0.3">
      <c r="A76" s="1"/>
      <c r="B76" s="207"/>
      <c r="C76" s="208"/>
      <c r="D76" s="212" t="s">
        <v>94</v>
      </c>
      <c r="E76" s="201"/>
      <c r="F76" s="201"/>
      <c r="G76" s="201"/>
      <c r="H76" s="201"/>
      <c r="I76" s="201"/>
      <c r="J76" s="201"/>
      <c r="K76" s="201"/>
      <c r="L76" s="201"/>
      <c r="M76" s="201"/>
      <c r="N76" s="201"/>
      <c r="O76" s="208"/>
      <c r="P76" s="210"/>
      <c r="Q76" s="201"/>
      <c r="R76" s="208"/>
      <c r="S76" s="211" t="s">
        <v>37</v>
      </c>
      <c r="T76" s="201"/>
      <c r="U76" s="202"/>
      <c r="V76" s="200" t="str">
        <f>'RTU1'!J34</f>
        <v>N/A</v>
      </c>
      <c r="W76" s="201"/>
      <c r="X76" s="202"/>
      <c r="Y76" s="203" t="s">
        <v>38</v>
      </c>
      <c r="Z76" s="201"/>
      <c r="AA76" s="202"/>
      <c r="AB76" s="200" t="str">
        <f>'RTU2'!J34</f>
        <v>C</v>
      </c>
      <c r="AC76" s="201"/>
      <c r="AD76" s="202"/>
      <c r="AE76" s="203" t="s">
        <v>41</v>
      </c>
      <c r="AF76" s="201"/>
      <c r="AG76" s="202"/>
      <c r="AH76" s="200">
        <f>'RTU3'!J34</f>
        <v>10</v>
      </c>
      <c r="AI76" s="201"/>
      <c r="AJ76" s="202"/>
      <c r="AK76" s="203" t="s">
        <v>42</v>
      </c>
      <c r="AL76" s="201"/>
      <c r="AM76" s="202"/>
      <c r="AN76" s="200" t="str">
        <f>'RTU4'!J34</f>
        <v>C</v>
      </c>
      <c r="AO76" s="201"/>
      <c r="AP76" s="202"/>
      <c r="AQ76" s="203" t="s">
        <v>44</v>
      </c>
      <c r="AR76" s="201"/>
      <c r="AS76" s="202"/>
      <c r="AT76" s="200" t="str">
        <f>'RTU5'!J34</f>
        <v>C</v>
      </c>
      <c r="AU76" s="201"/>
      <c r="AV76" s="202"/>
      <c r="AW76" s="203" t="s">
        <v>45</v>
      </c>
      <c r="AX76" s="201"/>
      <c r="AY76" s="202"/>
      <c r="AZ76" s="200" t="str">
        <f>IF(ISBLANK($E$13),"N/A","")</f>
        <v/>
      </c>
      <c r="BA76" s="201"/>
      <c r="BB76" s="202"/>
      <c r="BC76" s="203" t="s">
        <v>46</v>
      </c>
      <c r="BD76" s="201"/>
      <c r="BE76" s="202"/>
      <c r="BF76" s="200" t="str">
        <f>IF(ISBLANK($E$14),"N/A","")</f>
        <v/>
      </c>
      <c r="BG76" s="201"/>
      <c r="BH76" s="202"/>
      <c r="BI76" s="203" t="s">
        <v>47</v>
      </c>
      <c r="BJ76" s="201"/>
      <c r="BK76" s="201"/>
      <c r="BL76" s="200" t="str">
        <f>IF(ISBLANK($E$15),"N/A","")</f>
        <v>N/A</v>
      </c>
      <c r="BM76" s="201"/>
      <c r="BN76" s="208"/>
      <c r="BO76" s="43"/>
      <c r="BP76" s="1"/>
      <c r="BQ76" s="38"/>
      <c r="BR76" s="1"/>
      <c r="BS76" s="1"/>
      <c r="BT76" s="1"/>
      <c r="BU76" s="1"/>
      <c r="BV76" s="1"/>
      <c r="BW76" s="1"/>
      <c r="BX76" s="1"/>
      <c r="BY76" s="1"/>
      <c r="BZ76" s="1"/>
      <c r="CA76" s="1"/>
      <c r="CB76" s="1"/>
      <c r="CC76" s="1"/>
      <c r="CD76" s="1"/>
      <c r="CE76" s="1"/>
      <c r="CF76" s="1"/>
      <c r="CG76" s="1"/>
      <c r="CH76" s="1"/>
      <c r="CI76" s="1"/>
      <c r="CJ76" s="1"/>
      <c r="CK76" s="1"/>
      <c r="CL76" s="1"/>
      <c r="CM76" s="1"/>
      <c r="CN76" s="1"/>
    </row>
    <row r="77" spans="1:92" ht="24.75" hidden="1" customHeight="1" x14ac:dyDescent="0.3">
      <c r="A77" s="1"/>
      <c r="B77" s="204" t="s">
        <v>100</v>
      </c>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6"/>
      <c r="BP77" s="1"/>
      <c r="BQ77" s="1"/>
      <c r="BR77" s="1"/>
      <c r="BS77" s="1"/>
      <c r="BT77" s="1"/>
      <c r="BU77" s="1"/>
      <c r="BV77" s="1"/>
      <c r="BW77" s="1"/>
      <c r="BX77" s="1"/>
      <c r="BY77" s="1"/>
      <c r="BZ77" s="1"/>
      <c r="CA77" s="1"/>
      <c r="CB77" s="1"/>
      <c r="CC77" s="1"/>
      <c r="CD77" s="1"/>
      <c r="CE77" s="1"/>
      <c r="CF77" s="1"/>
      <c r="CG77" s="1"/>
      <c r="CH77" s="1"/>
      <c r="CI77" s="1"/>
      <c r="CJ77" s="1"/>
      <c r="CK77" s="1"/>
      <c r="CL77" s="1"/>
      <c r="CM77" s="1"/>
      <c r="CN77" s="1"/>
    </row>
    <row r="78" spans="1:92" ht="24.75" hidden="1" customHeight="1" x14ac:dyDescent="0.3">
      <c r="A78" s="1"/>
      <c r="B78" s="207"/>
      <c r="C78" s="208"/>
      <c r="D78" s="209" t="s">
        <v>59</v>
      </c>
      <c r="E78" s="201"/>
      <c r="F78" s="201"/>
      <c r="G78" s="201"/>
      <c r="H78" s="201"/>
      <c r="I78" s="201"/>
      <c r="J78" s="201"/>
      <c r="K78" s="201"/>
      <c r="L78" s="201"/>
      <c r="M78" s="201"/>
      <c r="N78" s="201"/>
      <c r="O78" s="208"/>
      <c r="P78" s="210"/>
      <c r="Q78" s="201"/>
      <c r="R78" s="208"/>
      <c r="S78" s="211" t="s">
        <v>37</v>
      </c>
      <c r="T78" s="201"/>
      <c r="U78" s="202"/>
      <c r="V78" s="200" t="str">
        <f>'RTU1'!J35</f>
        <v>N/A</v>
      </c>
      <c r="W78" s="201"/>
      <c r="X78" s="202"/>
      <c r="Y78" s="203" t="s">
        <v>38</v>
      </c>
      <c r="Z78" s="201"/>
      <c r="AA78" s="202"/>
      <c r="AB78" s="200" t="str">
        <f>'RTU2'!J35</f>
        <v>C</v>
      </c>
      <c r="AC78" s="201"/>
      <c r="AD78" s="202"/>
      <c r="AE78" s="203" t="s">
        <v>41</v>
      </c>
      <c r="AF78" s="201"/>
      <c r="AG78" s="202"/>
      <c r="AH78" s="200" t="str">
        <f>'RTU3'!J35</f>
        <v>C</v>
      </c>
      <c r="AI78" s="201"/>
      <c r="AJ78" s="202"/>
      <c r="AK78" s="203" t="s">
        <v>42</v>
      </c>
      <c r="AL78" s="201"/>
      <c r="AM78" s="202"/>
      <c r="AN78" s="200" t="str">
        <f>'RTU4'!J35</f>
        <v>C</v>
      </c>
      <c r="AO78" s="201"/>
      <c r="AP78" s="202"/>
      <c r="AQ78" s="203" t="s">
        <v>44</v>
      </c>
      <c r="AR78" s="201"/>
      <c r="AS78" s="202"/>
      <c r="AT78" s="200" t="str">
        <f>'RTU5'!J35</f>
        <v>C</v>
      </c>
      <c r="AU78" s="201"/>
      <c r="AV78" s="202"/>
      <c r="AW78" s="203" t="s">
        <v>45</v>
      </c>
      <c r="AX78" s="201"/>
      <c r="AY78" s="202"/>
      <c r="AZ78" s="200" t="str">
        <f>IF(ISBLANK($E$13),"N/A","")</f>
        <v/>
      </c>
      <c r="BA78" s="201"/>
      <c r="BB78" s="202"/>
      <c r="BC78" s="203" t="s">
        <v>46</v>
      </c>
      <c r="BD78" s="201"/>
      <c r="BE78" s="202"/>
      <c r="BF78" s="200" t="str">
        <f>IF(ISBLANK($E$14),"N/A","")</f>
        <v/>
      </c>
      <c r="BG78" s="201"/>
      <c r="BH78" s="202"/>
      <c r="BI78" s="203" t="s">
        <v>47</v>
      </c>
      <c r="BJ78" s="201"/>
      <c r="BK78" s="201"/>
      <c r="BL78" s="200" t="str">
        <f>IF(ISBLANK($E$15),"N/A","")</f>
        <v>N/A</v>
      </c>
      <c r="BM78" s="201"/>
      <c r="BN78" s="208"/>
      <c r="BO78" s="43"/>
      <c r="BP78" s="1"/>
      <c r="BQ78" s="38"/>
      <c r="BR78" s="1"/>
      <c r="BS78" s="1"/>
      <c r="BT78" s="1"/>
      <c r="BU78" s="1"/>
      <c r="BV78" s="1"/>
      <c r="BW78" s="1"/>
      <c r="BX78" s="1"/>
      <c r="BY78" s="1"/>
      <c r="BZ78" s="1"/>
      <c r="CA78" s="1"/>
      <c r="CB78" s="1"/>
      <c r="CC78" s="1"/>
      <c r="CD78" s="1"/>
      <c r="CE78" s="1"/>
      <c r="CF78" s="1"/>
      <c r="CG78" s="1"/>
      <c r="CH78" s="1"/>
      <c r="CI78" s="1"/>
      <c r="CJ78" s="1"/>
      <c r="CK78" s="1"/>
      <c r="CL78" s="1"/>
      <c r="CM78" s="1"/>
      <c r="CN78" s="1"/>
    </row>
    <row r="79" spans="1:92" ht="24.75" hidden="1" customHeight="1" x14ac:dyDescent="0.3">
      <c r="A79" s="1"/>
      <c r="B79" s="204" t="s">
        <v>101</v>
      </c>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c r="BC79" s="205"/>
      <c r="BD79" s="205"/>
      <c r="BE79" s="205"/>
      <c r="BF79" s="205"/>
      <c r="BG79" s="205"/>
      <c r="BH79" s="205"/>
      <c r="BI79" s="205"/>
      <c r="BJ79" s="205"/>
      <c r="BK79" s="205"/>
      <c r="BL79" s="205"/>
      <c r="BM79" s="205"/>
      <c r="BN79" s="205"/>
      <c r="BO79" s="206"/>
      <c r="BP79" s="1"/>
      <c r="BQ79" s="1"/>
      <c r="BR79" s="1"/>
      <c r="BS79" s="1"/>
      <c r="BT79" s="1"/>
      <c r="BU79" s="1"/>
      <c r="BV79" s="1"/>
      <c r="BW79" s="1"/>
      <c r="BX79" s="1"/>
      <c r="BY79" s="1"/>
      <c r="BZ79" s="1"/>
      <c r="CA79" s="1"/>
      <c r="CB79" s="1"/>
      <c r="CC79" s="1"/>
      <c r="CD79" s="1"/>
      <c r="CE79" s="1"/>
      <c r="CF79" s="1"/>
      <c r="CG79" s="1"/>
      <c r="CH79" s="1"/>
      <c r="CI79" s="1"/>
      <c r="CJ79" s="1"/>
      <c r="CK79" s="1"/>
      <c r="CL79" s="1"/>
      <c r="CM79" s="1"/>
      <c r="CN79" s="1"/>
    </row>
    <row r="80" spans="1:92" ht="24.75" hidden="1" customHeight="1" x14ac:dyDescent="0.3">
      <c r="A80" s="1"/>
      <c r="B80" s="216"/>
      <c r="C80" s="208"/>
      <c r="D80" s="212" t="s">
        <v>94</v>
      </c>
      <c r="E80" s="201"/>
      <c r="F80" s="201"/>
      <c r="G80" s="201"/>
      <c r="H80" s="201"/>
      <c r="I80" s="201"/>
      <c r="J80" s="201"/>
      <c r="K80" s="201"/>
      <c r="L80" s="201"/>
      <c r="M80" s="201"/>
      <c r="N80" s="201"/>
      <c r="O80" s="208"/>
      <c r="P80" s="210"/>
      <c r="Q80" s="201"/>
      <c r="R80" s="208"/>
      <c r="S80" s="211" t="s">
        <v>37</v>
      </c>
      <c r="T80" s="201"/>
      <c r="U80" s="202"/>
      <c r="V80" s="200" t="str">
        <f>'RTU1'!J36</f>
        <v>N/A</v>
      </c>
      <c r="W80" s="201"/>
      <c r="X80" s="202"/>
      <c r="Y80" s="203" t="s">
        <v>38</v>
      </c>
      <c r="Z80" s="201"/>
      <c r="AA80" s="202"/>
      <c r="AB80" s="200" t="str">
        <f>'RTU2'!J36</f>
        <v>N/A</v>
      </c>
      <c r="AC80" s="201"/>
      <c r="AD80" s="202"/>
      <c r="AE80" s="203" t="s">
        <v>41</v>
      </c>
      <c r="AF80" s="201"/>
      <c r="AG80" s="202"/>
      <c r="AH80" s="200" t="str">
        <f>'RTU3'!J36</f>
        <v>N/A</v>
      </c>
      <c r="AI80" s="201"/>
      <c r="AJ80" s="202"/>
      <c r="AK80" s="203" t="s">
        <v>42</v>
      </c>
      <c r="AL80" s="201"/>
      <c r="AM80" s="202"/>
      <c r="AN80" s="200" t="str">
        <f>'RTU4'!J36</f>
        <v>N/A</v>
      </c>
      <c r="AO80" s="201"/>
      <c r="AP80" s="202"/>
      <c r="AQ80" s="203" t="s">
        <v>44</v>
      </c>
      <c r="AR80" s="201"/>
      <c r="AS80" s="202"/>
      <c r="AT80" s="200" t="str">
        <f>'RTU5'!J36</f>
        <v>N/A</v>
      </c>
      <c r="AU80" s="201"/>
      <c r="AV80" s="202"/>
      <c r="AW80" s="203" t="s">
        <v>45</v>
      </c>
      <c r="AX80" s="201"/>
      <c r="AY80" s="202"/>
      <c r="AZ80" s="200" t="str">
        <f>IF(ISBLANK($E$13),"N/A","")</f>
        <v/>
      </c>
      <c r="BA80" s="201"/>
      <c r="BB80" s="202"/>
      <c r="BC80" s="203" t="s">
        <v>46</v>
      </c>
      <c r="BD80" s="201"/>
      <c r="BE80" s="202"/>
      <c r="BF80" s="200" t="str">
        <f>IF(ISBLANK($E$14),"N/A","")</f>
        <v/>
      </c>
      <c r="BG80" s="201"/>
      <c r="BH80" s="202"/>
      <c r="BI80" s="203" t="s">
        <v>47</v>
      </c>
      <c r="BJ80" s="201"/>
      <c r="BK80" s="201"/>
      <c r="BL80" s="200" t="str">
        <f>IF(ISBLANK($E$15),"N/A","")</f>
        <v>N/A</v>
      </c>
      <c r="BM80" s="201"/>
      <c r="BN80" s="208"/>
      <c r="BO80" s="43"/>
      <c r="BP80" s="1"/>
      <c r="BQ80" s="38"/>
      <c r="BR80" s="1"/>
      <c r="BS80" s="1"/>
      <c r="BT80" s="1"/>
      <c r="BU80" s="1"/>
      <c r="BV80" s="1"/>
      <c r="BW80" s="1"/>
      <c r="BX80" s="1"/>
      <c r="BY80" s="1"/>
      <c r="BZ80" s="1"/>
      <c r="CA80" s="1"/>
      <c r="CB80" s="1"/>
      <c r="CC80" s="1"/>
      <c r="CD80" s="1"/>
      <c r="CE80" s="1"/>
      <c r="CF80" s="1"/>
      <c r="CG80" s="1"/>
      <c r="CH80" s="1"/>
      <c r="CI80" s="1"/>
      <c r="CJ80" s="1"/>
      <c r="CK80" s="1"/>
      <c r="CL80" s="1"/>
      <c r="CM80" s="1"/>
      <c r="CN80" s="1"/>
    </row>
    <row r="81" spans="1:92" ht="24.75" hidden="1" customHeight="1" x14ac:dyDescent="0.3">
      <c r="A81" s="1"/>
      <c r="B81" s="204" t="s">
        <v>102</v>
      </c>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5"/>
      <c r="BE81" s="205"/>
      <c r="BF81" s="205"/>
      <c r="BG81" s="205"/>
      <c r="BH81" s="205"/>
      <c r="BI81" s="205"/>
      <c r="BJ81" s="205"/>
      <c r="BK81" s="205"/>
      <c r="BL81" s="205"/>
      <c r="BM81" s="205"/>
      <c r="BN81" s="205"/>
      <c r="BO81" s="206"/>
      <c r="BP81" s="1"/>
      <c r="BQ81" s="1"/>
      <c r="BR81" s="1"/>
      <c r="BS81" s="1"/>
      <c r="BT81" s="1"/>
      <c r="BU81" s="1"/>
      <c r="BV81" s="1"/>
      <c r="BW81" s="1"/>
      <c r="BX81" s="1"/>
      <c r="BY81" s="1"/>
      <c r="BZ81" s="1"/>
      <c r="CA81" s="1"/>
      <c r="CB81" s="1"/>
      <c r="CC81" s="1"/>
      <c r="CD81" s="1"/>
      <c r="CE81" s="1"/>
      <c r="CF81" s="1"/>
      <c r="CG81" s="1"/>
      <c r="CH81" s="1"/>
      <c r="CI81" s="1"/>
      <c r="CJ81" s="1"/>
      <c r="CK81" s="1"/>
      <c r="CL81" s="1"/>
      <c r="CM81" s="1"/>
      <c r="CN81" s="1"/>
    </row>
    <row r="82" spans="1:92" ht="24.75" hidden="1" customHeight="1" x14ac:dyDescent="0.3">
      <c r="A82" s="1"/>
      <c r="B82" s="216"/>
      <c r="C82" s="208"/>
      <c r="D82" s="212" t="s">
        <v>94</v>
      </c>
      <c r="E82" s="201"/>
      <c r="F82" s="201"/>
      <c r="G82" s="201"/>
      <c r="H82" s="201"/>
      <c r="I82" s="201"/>
      <c r="J82" s="201"/>
      <c r="K82" s="201"/>
      <c r="L82" s="201"/>
      <c r="M82" s="201"/>
      <c r="N82" s="201"/>
      <c r="O82" s="208"/>
      <c r="P82" s="210"/>
      <c r="Q82" s="201"/>
      <c r="R82" s="208"/>
      <c r="S82" s="211" t="s">
        <v>37</v>
      </c>
      <c r="T82" s="201"/>
      <c r="U82" s="202"/>
      <c r="V82" s="200" t="str">
        <f>'RTU1'!J37</f>
        <v>N/A</v>
      </c>
      <c r="W82" s="201"/>
      <c r="X82" s="202"/>
      <c r="Y82" s="203" t="s">
        <v>38</v>
      </c>
      <c r="Z82" s="201"/>
      <c r="AA82" s="202"/>
      <c r="AB82" s="200" t="str">
        <f>'RTU2'!J37</f>
        <v>C</v>
      </c>
      <c r="AC82" s="201"/>
      <c r="AD82" s="202"/>
      <c r="AE82" s="203" t="s">
        <v>41</v>
      </c>
      <c r="AF82" s="201"/>
      <c r="AG82" s="202"/>
      <c r="AH82" s="200" t="str">
        <f>'RTU3'!J37</f>
        <v>C</v>
      </c>
      <c r="AI82" s="201"/>
      <c r="AJ82" s="202"/>
      <c r="AK82" s="203" t="s">
        <v>42</v>
      </c>
      <c r="AL82" s="201"/>
      <c r="AM82" s="202"/>
      <c r="AN82" s="200" t="str">
        <f>'RTU4'!J37</f>
        <v>C</v>
      </c>
      <c r="AO82" s="201"/>
      <c r="AP82" s="202"/>
      <c r="AQ82" s="203" t="s">
        <v>44</v>
      </c>
      <c r="AR82" s="201"/>
      <c r="AS82" s="202"/>
      <c r="AT82" s="200" t="str">
        <f>'RTU5'!J37</f>
        <v>C</v>
      </c>
      <c r="AU82" s="201"/>
      <c r="AV82" s="202"/>
      <c r="AW82" s="203" t="s">
        <v>45</v>
      </c>
      <c r="AX82" s="201"/>
      <c r="AY82" s="202"/>
      <c r="AZ82" s="200" t="e">
        <f>IF(ISBLANK($E$13),"N/A",IF(VALUE(MID($E$13,3,2))&lt;10,"N/A",""))</f>
        <v>#VALUE!</v>
      </c>
      <c r="BA82" s="201"/>
      <c r="BB82" s="202"/>
      <c r="BC82" s="203" t="s">
        <v>46</v>
      </c>
      <c r="BD82" s="201"/>
      <c r="BE82" s="202"/>
      <c r="BF82" s="200" t="e">
        <f>IF(ISBLANK($E$14),"N/A",IF(VALUE(MID($E$14,3,2))&lt;10,"N/A",""))</f>
        <v>#VALUE!</v>
      </c>
      <c r="BG82" s="201"/>
      <c r="BH82" s="202"/>
      <c r="BI82" s="203" t="s">
        <v>47</v>
      </c>
      <c r="BJ82" s="201"/>
      <c r="BK82" s="201"/>
      <c r="BL82" s="200" t="str">
        <f>IF(ISBLANK($E$15),"N/A",IF(VALUE(MID($E$15,3,2))&lt;10,"N/A",""))</f>
        <v>N/A</v>
      </c>
      <c r="BM82" s="201"/>
      <c r="BN82" s="208"/>
      <c r="BO82" s="45"/>
      <c r="BP82" s="40"/>
      <c r="BQ82" s="1"/>
      <c r="BR82" s="1"/>
      <c r="BS82" s="1"/>
      <c r="BT82" s="1"/>
      <c r="BU82" s="1"/>
      <c r="BV82" s="1"/>
      <c r="BW82" s="1"/>
      <c r="BX82" s="1"/>
      <c r="BY82" s="1"/>
      <c r="BZ82" s="1"/>
      <c r="CA82" s="1"/>
      <c r="CB82" s="1"/>
      <c r="CC82" s="1"/>
      <c r="CD82" s="1"/>
      <c r="CE82" s="1"/>
      <c r="CF82" s="1"/>
      <c r="CG82" s="1"/>
      <c r="CH82" s="1"/>
      <c r="CI82" s="1"/>
      <c r="CJ82" s="1"/>
      <c r="CK82" s="1"/>
      <c r="CL82" s="1"/>
      <c r="CM82" s="1"/>
      <c r="CN82" s="1"/>
    </row>
    <row r="83" spans="1:92" ht="24.75" hidden="1" customHeight="1" x14ac:dyDescent="0.3">
      <c r="A83" s="1"/>
      <c r="B83" s="213" t="s">
        <v>103</v>
      </c>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5"/>
      <c r="BP83" s="1"/>
      <c r="BQ83" s="1"/>
      <c r="BR83" s="1"/>
      <c r="BS83" s="1"/>
      <c r="BT83" s="1"/>
      <c r="BU83" s="1"/>
      <c r="BV83" s="1"/>
      <c r="BW83" s="1"/>
      <c r="BX83" s="1"/>
      <c r="BY83" s="1"/>
      <c r="BZ83" s="1"/>
      <c r="CA83" s="1"/>
      <c r="CB83" s="1"/>
      <c r="CC83" s="1"/>
      <c r="CD83" s="1"/>
      <c r="CE83" s="1"/>
      <c r="CF83" s="1"/>
      <c r="CG83" s="1"/>
      <c r="CH83" s="1"/>
      <c r="CI83" s="1"/>
      <c r="CJ83" s="1"/>
      <c r="CK83" s="1"/>
      <c r="CL83" s="1"/>
      <c r="CM83" s="1"/>
      <c r="CN83" s="1"/>
    </row>
    <row r="84" spans="1:92" ht="24.75" hidden="1" customHeight="1" x14ac:dyDescent="0.3">
      <c r="A84" s="1"/>
      <c r="B84" s="216"/>
      <c r="C84" s="208"/>
      <c r="D84" s="221" t="s">
        <v>94</v>
      </c>
      <c r="E84" s="201"/>
      <c r="F84" s="201"/>
      <c r="G84" s="201"/>
      <c r="H84" s="201"/>
      <c r="I84" s="201"/>
      <c r="J84" s="201"/>
      <c r="K84" s="201"/>
      <c r="L84" s="201"/>
      <c r="M84" s="201"/>
      <c r="N84" s="201"/>
      <c r="O84" s="208"/>
      <c r="P84" s="219"/>
      <c r="Q84" s="201"/>
      <c r="R84" s="208"/>
      <c r="S84" s="211" t="s">
        <v>37</v>
      </c>
      <c r="T84" s="201"/>
      <c r="U84" s="202"/>
      <c r="V84" s="200" t="str">
        <f>'RTU1'!J38</f>
        <v>N/A</v>
      </c>
      <c r="W84" s="201"/>
      <c r="X84" s="202"/>
      <c r="Y84" s="203" t="s">
        <v>38</v>
      </c>
      <c r="Z84" s="201"/>
      <c r="AA84" s="202"/>
      <c r="AB84" s="200" t="str">
        <f>'RTU2'!J38</f>
        <v>N</v>
      </c>
      <c r="AC84" s="201"/>
      <c r="AD84" s="202"/>
      <c r="AE84" s="203" t="s">
        <v>41</v>
      </c>
      <c r="AF84" s="201"/>
      <c r="AG84" s="202"/>
      <c r="AH84" s="200" t="str">
        <f>'RTU3'!J38</f>
        <v>N</v>
      </c>
      <c r="AI84" s="201"/>
      <c r="AJ84" s="202"/>
      <c r="AK84" s="203" t="s">
        <v>42</v>
      </c>
      <c r="AL84" s="201"/>
      <c r="AM84" s="202"/>
      <c r="AN84" s="200" t="str">
        <f>'RTU4'!J38</f>
        <v>N</v>
      </c>
      <c r="AO84" s="201"/>
      <c r="AP84" s="202"/>
      <c r="AQ84" s="203" t="s">
        <v>44</v>
      </c>
      <c r="AR84" s="201"/>
      <c r="AS84" s="202"/>
      <c r="AT84" s="200" t="str">
        <f>'RTU5'!J38</f>
        <v>C</v>
      </c>
      <c r="AU84" s="201"/>
      <c r="AV84" s="202"/>
      <c r="AW84" s="203" t="s">
        <v>45</v>
      </c>
      <c r="AX84" s="201"/>
      <c r="AY84" s="202"/>
      <c r="AZ84" s="200" t="e">
        <f>IF(ISBLANK($E$13),"N/A",IF(VALUE(MID($E$13,3,2))&lt;10,"N/A",""))</f>
        <v>#VALUE!</v>
      </c>
      <c r="BA84" s="201"/>
      <c r="BB84" s="202"/>
      <c r="BC84" s="203" t="s">
        <v>46</v>
      </c>
      <c r="BD84" s="201"/>
      <c r="BE84" s="202"/>
      <c r="BF84" s="200" t="e">
        <f>IF(ISBLANK($E$14),"N/A",IF(VALUE(MID($E$14,3,2))&lt;10,"N/A",""))</f>
        <v>#VALUE!</v>
      </c>
      <c r="BG84" s="201"/>
      <c r="BH84" s="202"/>
      <c r="BI84" s="203" t="s">
        <v>47</v>
      </c>
      <c r="BJ84" s="201"/>
      <c r="BK84" s="201"/>
      <c r="BL84" s="200" t="str">
        <f>IF(ISBLANK($E$15),"N/A",IF(VALUE(MID($E$15,3,2))&lt;10,"N/A",""))</f>
        <v>N/A</v>
      </c>
      <c r="BM84" s="201"/>
      <c r="BN84" s="208"/>
      <c r="BO84" s="50"/>
      <c r="BP84" s="40"/>
      <c r="BQ84" s="1"/>
      <c r="BR84" s="1"/>
      <c r="BS84" s="1"/>
      <c r="BT84" s="1"/>
      <c r="BU84" s="1"/>
      <c r="BV84" s="1"/>
      <c r="BW84" s="1"/>
      <c r="BX84" s="1"/>
      <c r="BY84" s="1"/>
      <c r="BZ84" s="1"/>
      <c r="CA84" s="1"/>
      <c r="CB84" s="1"/>
      <c r="CC84" s="1"/>
      <c r="CD84" s="1"/>
      <c r="CE84" s="1"/>
      <c r="CF84" s="1"/>
      <c r="CG84" s="1"/>
      <c r="CH84" s="1"/>
      <c r="CI84" s="1"/>
      <c r="CJ84" s="1"/>
      <c r="CK84" s="1"/>
      <c r="CL84" s="1"/>
      <c r="CM84" s="1"/>
      <c r="CN84" s="1"/>
    </row>
    <row r="85" spans="1:92" ht="24.75" hidden="1" customHeight="1" x14ac:dyDescent="0.3">
      <c r="A85" s="1"/>
      <c r="B85" s="204" t="s">
        <v>104</v>
      </c>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6"/>
      <c r="BP85" s="1"/>
      <c r="BQ85" s="1"/>
      <c r="BR85" s="1"/>
      <c r="BS85" s="1"/>
      <c r="BT85" s="1"/>
      <c r="BU85" s="1"/>
      <c r="BV85" s="1"/>
      <c r="BW85" s="1"/>
      <c r="BX85" s="1"/>
      <c r="BY85" s="1"/>
      <c r="BZ85" s="1"/>
      <c r="CA85" s="1"/>
      <c r="CB85" s="1"/>
      <c r="CC85" s="1"/>
      <c r="CD85" s="1"/>
      <c r="CE85" s="1"/>
      <c r="CF85" s="1"/>
      <c r="CG85" s="1"/>
      <c r="CH85" s="1"/>
      <c r="CI85" s="1"/>
      <c r="CJ85" s="1"/>
      <c r="CK85" s="1"/>
      <c r="CL85" s="1"/>
      <c r="CM85" s="1"/>
      <c r="CN85" s="1"/>
    </row>
    <row r="86" spans="1:92" ht="24.75" hidden="1" customHeight="1" x14ac:dyDescent="0.3">
      <c r="A86" s="1"/>
      <c r="B86" s="216"/>
      <c r="C86" s="208"/>
      <c r="D86" s="218" t="s">
        <v>52</v>
      </c>
      <c r="E86" s="201"/>
      <c r="F86" s="201"/>
      <c r="G86" s="201"/>
      <c r="H86" s="201"/>
      <c r="I86" s="201"/>
      <c r="J86" s="201"/>
      <c r="K86" s="201"/>
      <c r="L86" s="201"/>
      <c r="M86" s="201"/>
      <c r="N86" s="201"/>
      <c r="O86" s="208"/>
      <c r="P86" s="219"/>
      <c r="Q86" s="201"/>
      <c r="R86" s="208"/>
      <c r="S86" s="211" t="s">
        <v>37</v>
      </c>
      <c r="T86" s="201"/>
      <c r="U86" s="202"/>
      <c r="V86" s="200" t="str">
        <f>'RTU1'!J39</f>
        <v>N/A</v>
      </c>
      <c r="W86" s="201"/>
      <c r="X86" s="202"/>
      <c r="Y86" s="203" t="s">
        <v>38</v>
      </c>
      <c r="Z86" s="201"/>
      <c r="AA86" s="202"/>
      <c r="AB86" s="200" t="str">
        <f>'RTU2'!J39</f>
        <v>C</v>
      </c>
      <c r="AC86" s="201"/>
      <c r="AD86" s="202"/>
      <c r="AE86" s="203" t="s">
        <v>41</v>
      </c>
      <c r="AF86" s="201"/>
      <c r="AG86" s="202"/>
      <c r="AH86" s="200" t="str">
        <f>'RTU3'!J39</f>
        <v>C</v>
      </c>
      <c r="AI86" s="201"/>
      <c r="AJ86" s="202"/>
      <c r="AK86" s="203" t="s">
        <v>42</v>
      </c>
      <c r="AL86" s="201"/>
      <c r="AM86" s="202"/>
      <c r="AN86" s="200" t="str">
        <f>'RTU4'!J39</f>
        <v>N</v>
      </c>
      <c r="AO86" s="201"/>
      <c r="AP86" s="202"/>
      <c r="AQ86" s="203" t="s">
        <v>44</v>
      </c>
      <c r="AR86" s="201"/>
      <c r="AS86" s="202"/>
      <c r="AT86" s="200" t="str">
        <f>'RTU5'!J39</f>
        <v>C</v>
      </c>
      <c r="AU86" s="201"/>
      <c r="AV86" s="202"/>
      <c r="AW86" s="203" t="s">
        <v>45</v>
      </c>
      <c r="AX86" s="201"/>
      <c r="AY86" s="202"/>
      <c r="AZ86" s="200" t="str">
        <f>IF(ISBLANK($E$13),"N/A","")</f>
        <v/>
      </c>
      <c r="BA86" s="201"/>
      <c r="BB86" s="202"/>
      <c r="BC86" s="203" t="s">
        <v>46</v>
      </c>
      <c r="BD86" s="201"/>
      <c r="BE86" s="202"/>
      <c r="BF86" s="200" t="str">
        <f>IF(ISBLANK($E$14),"N/A","")</f>
        <v/>
      </c>
      <c r="BG86" s="201"/>
      <c r="BH86" s="202"/>
      <c r="BI86" s="203" t="s">
        <v>47</v>
      </c>
      <c r="BJ86" s="201"/>
      <c r="BK86" s="201"/>
      <c r="BL86" s="200" t="str">
        <f>IF(ISBLANK($E$15),"N/A","")</f>
        <v>N/A</v>
      </c>
      <c r="BM86" s="201"/>
      <c r="BN86" s="208"/>
      <c r="BO86" s="50"/>
      <c r="BP86" s="1"/>
      <c r="BQ86" s="38"/>
      <c r="BR86" s="1"/>
      <c r="BS86" s="1"/>
      <c r="BT86" s="1"/>
      <c r="BU86" s="1"/>
      <c r="BV86" s="1"/>
      <c r="BW86" s="1"/>
      <c r="BX86" s="1"/>
      <c r="BY86" s="1"/>
      <c r="BZ86" s="1"/>
      <c r="CA86" s="1"/>
      <c r="CB86" s="1"/>
      <c r="CC86" s="1"/>
      <c r="CD86" s="1"/>
      <c r="CE86" s="1"/>
      <c r="CF86" s="1"/>
      <c r="CG86" s="1"/>
      <c r="CH86" s="1"/>
      <c r="CI86" s="1"/>
      <c r="CJ86" s="1"/>
      <c r="CK86" s="1"/>
      <c r="CL86" s="1"/>
      <c r="CM86" s="1"/>
      <c r="CN86" s="1"/>
    </row>
    <row r="87" spans="1:92" ht="24.75" hidden="1" customHeight="1" x14ac:dyDescent="0.3">
      <c r="A87" s="1"/>
      <c r="B87" s="204" t="s">
        <v>105</v>
      </c>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6"/>
      <c r="BP87" s="1"/>
      <c r="BQ87" s="1"/>
      <c r="BR87" s="1"/>
      <c r="BS87" s="1"/>
      <c r="BT87" s="1"/>
      <c r="BU87" s="1"/>
      <c r="BV87" s="1"/>
      <c r="BW87" s="1"/>
      <c r="BX87" s="1"/>
      <c r="BY87" s="1"/>
      <c r="BZ87" s="1"/>
      <c r="CA87" s="1"/>
      <c r="CB87" s="1"/>
      <c r="CC87" s="1"/>
      <c r="CD87" s="1"/>
      <c r="CE87" s="1"/>
      <c r="CF87" s="1"/>
      <c r="CG87" s="1"/>
      <c r="CH87" s="1"/>
      <c r="CI87" s="1"/>
      <c r="CJ87" s="1"/>
      <c r="CK87" s="1"/>
      <c r="CL87" s="1"/>
      <c r="CM87" s="1"/>
      <c r="CN87" s="1"/>
    </row>
    <row r="88" spans="1:92" ht="24.75" hidden="1" customHeight="1" x14ac:dyDescent="0.3">
      <c r="A88" s="1"/>
      <c r="B88" s="216"/>
      <c r="C88" s="208"/>
      <c r="D88" s="218" t="s">
        <v>52</v>
      </c>
      <c r="E88" s="201"/>
      <c r="F88" s="201"/>
      <c r="G88" s="201"/>
      <c r="H88" s="201"/>
      <c r="I88" s="201"/>
      <c r="J88" s="201"/>
      <c r="K88" s="201"/>
      <c r="L88" s="201"/>
      <c r="M88" s="201"/>
      <c r="N88" s="201"/>
      <c r="O88" s="208"/>
      <c r="P88" s="210"/>
      <c r="Q88" s="201"/>
      <c r="R88" s="208"/>
      <c r="S88" s="211" t="s">
        <v>37</v>
      </c>
      <c r="T88" s="201"/>
      <c r="U88" s="202"/>
      <c r="V88" s="200" t="str">
        <f>'RTU1'!J40</f>
        <v>N/A</v>
      </c>
      <c r="W88" s="201"/>
      <c r="X88" s="202"/>
      <c r="Y88" s="203" t="s">
        <v>38</v>
      </c>
      <c r="Z88" s="201"/>
      <c r="AA88" s="202"/>
      <c r="AB88" s="200" t="str">
        <f>'RTU2'!J40</f>
        <v>C</v>
      </c>
      <c r="AC88" s="201"/>
      <c r="AD88" s="202"/>
      <c r="AE88" s="203" t="s">
        <v>41</v>
      </c>
      <c r="AF88" s="201"/>
      <c r="AG88" s="202"/>
      <c r="AH88" s="200" t="str">
        <f>'RTU3'!J40</f>
        <v>C</v>
      </c>
      <c r="AI88" s="201"/>
      <c r="AJ88" s="202"/>
      <c r="AK88" s="203" t="s">
        <v>42</v>
      </c>
      <c r="AL88" s="201"/>
      <c r="AM88" s="202"/>
      <c r="AN88" s="200" t="str">
        <f>'RTU4'!J35</f>
        <v>C</v>
      </c>
      <c r="AO88" s="201"/>
      <c r="AP88" s="202"/>
      <c r="AQ88" s="203" t="s">
        <v>44</v>
      </c>
      <c r="AR88" s="201"/>
      <c r="AS88" s="202"/>
      <c r="AT88" s="200" t="str">
        <f>'RTU5'!J40</f>
        <v>N/A</v>
      </c>
      <c r="AU88" s="201"/>
      <c r="AV88" s="202"/>
      <c r="AW88" s="203" t="s">
        <v>45</v>
      </c>
      <c r="AX88" s="201"/>
      <c r="AY88" s="202"/>
      <c r="AZ88" s="200" t="str">
        <f>IF(ISBLANK($E$13),"N/A","")</f>
        <v/>
      </c>
      <c r="BA88" s="201"/>
      <c r="BB88" s="202"/>
      <c r="BC88" s="203" t="s">
        <v>46</v>
      </c>
      <c r="BD88" s="201"/>
      <c r="BE88" s="202"/>
      <c r="BF88" s="200" t="str">
        <f>IF(ISBLANK($E$14),"N/A","")</f>
        <v/>
      </c>
      <c r="BG88" s="201"/>
      <c r="BH88" s="202"/>
      <c r="BI88" s="203" t="s">
        <v>47</v>
      </c>
      <c r="BJ88" s="201"/>
      <c r="BK88" s="201"/>
      <c r="BL88" s="200" t="str">
        <f>IF(ISBLANK($E$15),"N/A","")</f>
        <v>N/A</v>
      </c>
      <c r="BM88" s="201"/>
      <c r="BN88" s="208"/>
      <c r="BO88" s="50"/>
      <c r="BP88" s="40"/>
      <c r="BQ88" s="1"/>
      <c r="BR88" s="1"/>
      <c r="BS88" s="1"/>
      <c r="BT88" s="1"/>
      <c r="BU88" s="1"/>
      <c r="BV88" s="1"/>
      <c r="BW88" s="1"/>
      <c r="BX88" s="1"/>
      <c r="BY88" s="1"/>
      <c r="BZ88" s="1"/>
      <c r="CA88" s="1"/>
      <c r="CB88" s="1"/>
      <c r="CC88" s="1"/>
      <c r="CD88" s="1"/>
      <c r="CE88" s="1"/>
      <c r="CF88" s="1"/>
      <c r="CG88" s="1"/>
      <c r="CH88" s="1"/>
      <c r="CI88" s="1"/>
      <c r="CJ88" s="1"/>
      <c r="CK88" s="1"/>
      <c r="CL88" s="1"/>
      <c r="CM88" s="1"/>
      <c r="CN88" s="1"/>
    </row>
    <row r="89" spans="1:92" ht="24.75" hidden="1" customHeight="1" x14ac:dyDescent="0.3">
      <c r="A89" s="1"/>
      <c r="B89" s="204" t="s">
        <v>106</v>
      </c>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6"/>
      <c r="BP89" s="40"/>
      <c r="BQ89" s="1"/>
      <c r="BR89" s="1"/>
      <c r="BS89" s="1"/>
      <c r="BT89" s="1"/>
      <c r="BU89" s="1"/>
      <c r="BV89" s="1"/>
      <c r="BW89" s="1"/>
      <c r="BX89" s="1"/>
      <c r="BY89" s="1"/>
      <c r="BZ89" s="1"/>
      <c r="CA89" s="1"/>
      <c r="CB89" s="1"/>
      <c r="CC89" s="1"/>
      <c r="CD89" s="1"/>
      <c r="CE89" s="1"/>
      <c r="CF89" s="1"/>
      <c r="CG89" s="1"/>
      <c r="CH89" s="1"/>
      <c r="CI89" s="1"/>
      <c r="CJ89" s="1"/>
      <c r="CK89" s="1"/>
      <c r="CL89" s="1"/>
      <c r="CM89" s="1"/>
      <c r="CN89" s="1"/>
    </row>
    <row r="90" spans="1:92" ht="24.75" hidden="1" customHeight="1" x14ac:dyDescent="0.3">
      <c r="A90" s="1"/>
      <c r="B90" s="220"/>
      <c r="C90" s="208"/>
      <c r="D90" s="218" t="s">
        <v>52</v>
      </c>
      <c r="E90" s="201"/>
      <c r="F90" s="201"/>
      <c r="G90" s="201"/>
      <c r="H90" s="201"/>
      <c r="I90" s="201"/>
      <c r="J90" s="201"/>
      <c r="K90" s="201"/>
      <c r="L90" s="201"/>
      <c r="M90" s="201"/>
      <c r="N90" s="201"/>
      <c r="O90" s="208"/>
      <c r="P90" s="219"/>
      <c r="Q90" s="201"/>
      <c r="R90" s="208"/>
      <c r="S90" s="211" t="s">
        <v>37</v>
      </c>
      <c r="T90" s="201"/>
      <c r="U90" s="202"/>
      <c r="V90" s="200" t="str">
        <f>'RTU1'!J41</f>
        <v>N/A</v>
      </c>
      <c r="W90" s="201"/>
      <c r="X90" s="202"/>
      <c r="Y90" s="203" t="s">
        <v>38</v>
      </c>
      <c r="Z90" s="201"/>
      <c r="AA90" s="202"/>
      <c r="AB90" s="200" t="str">
        <f>'RTU2'!J41</f>
        <v>C</v>
      </c>
      <c r="AC90" s="201"/>
      <c r="AD90" s="202"/>
      <c r="AE90" s="203" t="s">
        <v>41</v>
      </c>
      <c r="AF90" s="201"/>
      <c r="AG90" s="202"/>
      <c r="AH90" s="200" t="str">
        <f>'RTU3'!J41</f>
        <v>C</v>
      </c>
      <c r="AI90" s="201"/>
      <c r="AJ90" s="202"/>
      <c r="AK90" s="203" t="s">
        <v>42</v>
      </c>
      <c r="AL90" s="201"/>
      <c r="AM90" s="202"/>
      <c r="AN90" s="200" t="str">
        <f>'RTU4'!J41</f>
        <v>C</v>
      </c>
      <c r="AO90" s="201"/>
      <c r="AP90" s="202"/>
      <c r="AQ90" s="203" t="s">
        <v>44</v>
      </c>
      <c r="AR90" s="201"/>
      <c r="AS90" s="202"/>
      <c r="AT90" s="200" t="str">
        <f>'RTU5'!J41</f>
        <v>C</v>
      </c>
      <c r="AU90" s="201"/>
      <c r="AV90" s="202"/>
      <c r="AW90" s="203" t="s">
        <v>45</v>
      </c>
      <c r="AX90" s="201"/>
      <c r="AY90" s="202"/>
      <c r="AZ90" s="200" t="str">
        <f>IF(ISBLANK($E$13),"N/A","")</f>
        <v/>
      </c>
      <c r="BA90" s="201"/>
      <c r="BB90" s="202"/>
      <c r="BC90" s="203" t="s">
        <v>46</v>
      </c>
      <c r="BD90" s="201"/>
      <c r="BE90" s="202"/>
      <c r="BF90" s="200" t="str">
        <f>IF(ISBLANK($E$14),"N/A","")</f>
        <v/>
      </c>
      <c r="BG90" s="201"/>
      <c r="BH90" s="202"/>
      <c r="BI90" s="203" t="s">
        <v>47</v>
      </c>
      <c r="BJ90" s="201"/>
      <c r="BK90" s="201"/>
      <c r="BL90" s="200" t="str">
        <f>IF(ISBLANK($E$15),"N/A","")</f>
        <v>N/A</v>
      </c>
      <c r="BM90" s="201"/>
      <c r="BN90" s="208"/>
      <c r="BO90" s="51"/>
      <c r="BP90" s="40"/>
      <c r="BQ90" s="1"/>
      <c r="BR90" s="1"/>
      <c r="BS90" s="1"/>
      <c r="BT90" s="1"/>
      <c r="BU90" s="1"/>
      <c r="BV90" s="1"/>
      <c r="BW90" s="1"/>
      <c r="BX90" s="1"/>
      <c r="BY90" s="1"/>
      <c r="BZ90" s="1"/>
      <c r="CA90" s="1"/>
      <c r="CB90" s="1"/>
      <c r="CC90" s="1"/>
      <c r="CD90" s="1"/>
      <c r="CE90" s="1"/>
      <c r="CF90" s="1"/>
      <c r="CG90" s="1"/>
      <c r="CH90" s="1"/>
      <c r="CI90" s="1"/>
      <c r="CJ90" s="1"/>
      <c r="CK90" s="1"/>
      <c r="CL90" s="1"/>
      <c r="CM90" s="1"/>
      <c r="CN90" s="1"/>
    </row>
    <row r="91" spans="1:92" ht="24.75" hidden="1" customHeight="1" x14ac:dyDescent="0.3">
      <c r="A91" s="1"/>
      <c r="B91" s="204" t="s">
        <v>107</v>
      </c>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05"/>
      <c r="BI91" s="205"/>
      <c r="BJ91" s="205"/>
      <c r="BK91" s="205"/>
      <c r="BL91" s="205"/>
      <c r="BM91" s="205"/>
      <c r="BN91" s="205"/>
      <c r="BO91" s="206"/>
      <c r="BP91" s="1"/>
      <c r="BQ91" s="1"/>
      <c r="BR91" s="1"/>
      <c r="BS91" s="1"/>
      <c r="BT91" s="1"/>
      <c r="BU91" s="1"/>
      <c r="BV91" s="1"/>
      <c r="BW91" s="1"/>
      <c r="BX91" s="1"/>
      <c r="BY91" s="1"/>
      <c r="BZ91" s="1"/>
      <c r="CA91" s="1"/>
      <c r="CB91" s="1"/>
      <c r="CC91" s="1"/>
      <c r="CD91" s="1"/>
      <c r="CE91" s="1"/>
      <c r="CF91" s="1"/>
      <c r="CG91" s="1"/>
      <c r="CH91" s="1"/>
      <c r="CI91" s="1"/>
      <c r="CJ91" s="1"/>
      <c r="CK91" s="1"/>
      <c r="CL91" s="1"/>
      <c r="CM91" s="1"/>
      <c r="CN91" s="1"/>
    </row>
    <row r="92" spans="1:92" ht="24.75" hidden="1" customHeight="1" x14ac:dyDescent="0.3">
      <c r="A92" s="1"/>
      <c r="B92" s="216"/>
      <c r="C92" s="208"/>
      <c r="D92" s="218" t="s">
        <v>52</v>
      </c>
      <c r="E92" s="201"/>
      <c r="F92" s="201"/>
      <c r="G92" s="201"/>
      <c r="H92" s="201"/>
      <c r="I92" s="201"/>
      <c r="J92" s="201"/>
      <c r="K92" s="201"/>
      <c r="L92" s="201"/>
      <c r="M92" s="201"/>
      <c r="N92" s="201"/>
      <c r="O92" s="208"/>
      <c r="P92" s="210"/>
      <c r="Q92" s="201"/>
      <c r="R92" s="208"/>
      <c r="S92" s="211" t="s">
        <v>37</v>
      </c>
      <c r="T92" s="201"/>
      <c r="U92" s="202"/>
      <c r="V92" s="200" t="str">
        <f>'RTU1'!J42</f>
        <v>N/A</v>
      </c>
      <c r="W92" s="201"/>
      <c r="X92" s="202"/>
      <c r="Y92" s="203" t="s">
        <v>38</v>
      </c>
      <c r="Z92" s="201"/>
      <c r="AA92" s="202"/>
      <c r="AB92" s="200" t="str">
        <f>'RTU2'!J42</f>
        <v>C</v>
      </c>
      <c r="AC92" s="201"/>
      <c r="AD92" s="202"/>
      <c r="AE92" s="203" t="s">
        <v>41</v>
      </c>
      <c r="AF92" s="201"/>
      <c r="AG92" s="202"/>
      <c r="AH92" s="200" t="str">
        <f>'RTU3'!J42</f>
        <v>C</v>
      </c>
      <c r="AI92" s="201"/>
      <c r="AJ92" s="202"/>
      <c r="AK92" s="203" t="s">
        <v>42</v>
      </c>
      <c r="AL92" s="201"/>
      <c r="AM92" s="202"/>
      <c r="AN92" s="200" t="str">
        <f>'RTU4'!J42</f>
        <v>C</v>
      </c>
      <c r="AO92" s="201"/>
      <c r="AP92" s="202"/>
      <c r="AQ92" s="203" t="s">
        <v>44</v>
      </c>
      <c r="AR92" s="201"/>
      <c r="AS92" s="202"/>
      <c r="AT92" s="200" t="str">
        <f>'RTU5'!J42</f>
        <v>C</v>
      </c>
      <c r="AU92" s="201"/>
      <c r="AV92" s="202"/>
      <c r="AW92" s="203" t="s">
        <v>45</v>
      </c>
      <c r="AX92" s="201"/>
      <c r="AY92" s="202"/>
      <c r="AZ92" s="200" t="str">
        <f>IF(ISBLANK($E$13),"N/A","")</f>
        <v/>
      </c>
      <c r="BA92" s="201"/>
      <c r="BB92" s="202"/>
      <c r="BC92" s="203" t="s">
        <v>46</v>
      </c>
      <c r="BD92" s="201"/>
      <c r="BE92" s="202"/>
      <c r="BF92" s="200" t="str">
        <f>IF(ISBLANK($E$14),"N/A","")</f>
        <v/>
      </c>
      <c r="BG92" s="201"/>
      <c r="BH92" s="202"/>
      <c r="BI92" s="203" t="s">
        <v>47</v>
      </c>
      <c r="BJ92" s="201"/>
      <c r="BK92" s="201"/>
      <c r="BL92" s="200" t="str">
        <f>IF(ISBLANK($E$15),"N/A","")</f>
        <v>N/A</v>
      </c>
      <c r="BM92" s="201"/>
      <c r="BN92" s="208"/>
      <c r="BO92" s="50"/>
      <c r="BP92" s="40"/>
      <c r="BQ92" s="1"/>
      <c r="BR92" s="1"/>
      <c r="BS92" s="1"/>
      <c r="BT92" s="1"/>
      <c r="BU92" s="1"/>
      <c r="BV92" s="1"/>
      <c r="BW92" s="1"/>
      <c r="BX92" s="1"/>
      <c r="BY92" s="1"/>
      <c r="BZ92" s="1"/>
      <c r="CA92" s="1"/>
      <c r="CB92" s="1"/>
      <c r="CC92" s="1"/>
      <c r="CD92" s="1"/>
      <c r="CE92" s="1"/>
      <c r="CF92" s="1"/>
      <c r="CG92" s="1"/>
      <c r="CH92" s="1"/>
      <c r="CI92" s="1"/>
      <c r="CJ92" s="1"/>
      <c r="CK92" s="1"/>
      <c r="CL92" s="1"/>
      <c r="CM92" s="1"/>
      <c r="CN92" s="1"/>
    </row>
    <row r="93" spans="1:92" ht="30" hidden="1" customHeight="1" x14ac:dyDescent="0.3">
      <c r="A93" s="1"/>
      <c r="B93" s="222" t="s">
        <v>108</v>
      </c>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5"/>
      <c r="BE93" s="205"/>
      <c r="BF93" s="205"/>
      <c r="BG93" s="205"/>
      <c r="BH93" s="205"/>
      <c r="BI93" s="205"/>
      <c r="BJ93" s="205"/>
      <c r="BK93" s="205"/>
      <c r="BL93" s="205"/>
      <c r="BM93" s="205"/>
      <c r="BN93" s="205"/>
      <c r="BO93" s="206"/>
      <c r="BP93" s="1"/>
      <c r="BQ93" s="1"/>
      <c r="BR93" s="1"/>
      <c r="BS93" s="1"/>
      <c r="BT93" s="1"/>
      <c r="BU93" s="1"/>
      <c r="BV93" s="1"/>
      <c r="BW93" s="1"/>
      <c r="BX93" s="1"/>
      <c r="BY93" s="1"/>
      <c r="BZ93" s="1"/>
      <c r="CA93" s="1"/>
      <c r="CB93" s="1"/>
      <c r="CC93" s="1"/>
      <c r="CD93" s="1"/>
      <c r="CE93" s="1"/>
      <c r="CF93" s="1"/>
      <c r="CG93" s="1"/>
      <c r="CH93" s="1"/>
      <c r="CI93" s="1"/>
      <c r="CJ93" s="1"/>
      <c r="CK93" s="1"/>
      <c r="CL93" s="1"/>
      <c r="CM93" s="1"/>
      <c r="CN93" s="1"/>
    </row>
    <row r="94" spans="1:92" ht="24.75" hidden="1" customHeight="1" x14ac:dyDescent="0.3">
      <c r="A94" s="1"/>
      <c r="B94" s="216"/>
      <c r="C94" s="208"/>
      <c r="D94" s="218" t="s">
        <v>52</v>
      </c>
      <c r="E94" s="201"/>
      <c r="F94" s="201"/>
      <c r="G94" s="201"/>
      <c r="H94" s="201"/>
      <c r="I94" s="201"/>
      <c r="J94" s="201"/>
      <c r="K94" s="201"/>
      <c r="L94" s="201"/>
      <c r="M94" s="201"/>
      <c r="N94" s="201"/>
      <c r="O94" s="208"/>
      <c r="P94" s="210"/>
      <c r="Q94" s="201"/>
      <c r="R94" s="208"/>
      <c r="S94" s="211" t="s">
        <v>37</v>
      </c>
      <c r="T94" s="201"/>
      <c r="U94" s="202"/>
      <c r="V94" s="200" t="str">
        <f>'RTU1'!J43</f>
        <v>C</v>
      </c>
      <c r="W94" s="201"/>
      <c r="X94" s="202"/>
      <c r="Y94" s="203" t="s">
        <v>38</v>
      </c>
      <c r="Z94" s="201"/>
      <c r="AA94" s="202"/>
      <c r="AB94" s="200" t="str">
        <f>'RTU2'!J43</f>
        <v>C</v>
      </c>
      <c r="AC94" s="201"/>
      <c r="AD94" s="202"/>
      <c r="AE94" s="203" t="s">
        <v>41</v>
      </c>
      <c r="AF94" s="201"/>
      <c r="AG94" s="202"/>
      <c r="AH94" s="200" t="str">
        <f>IF(ISBLANK($E$10),"N/A","")</f>
        <v/>
      </c>
      <c r="AI94" s="201"/>
      <c r="AJ94" s="202"/>
      <c r="AK94" s="203" t="s">
        <v>42</v>
      </c>
      <c r="AL94" s="201"/>
      <c r="AM94" s="202"/>
      <c r="AN94" s="200" t="str">
        <f>'RTU4'!J43</f>
        <v>C</v>
      </c>
      <c r="AO94" s="201"/>
      <c r="AP94" s="202"/>
      <c r="AQ94" s="203" t="s">
        <v>44</v>
      </c>
      <c r="AR94" s="201"/>
      <c r="AS94" s="202"/>
      <c r="AT94" s="200" t="str">
        <f>'RTU5'!J43</f>
        <v>C</v>
      </c>
      <c r="AU94" s="201"/>
      <c r="AV94" s="202"/>
      <c r="AW94" s="203" t="s">
        <v>45</v>
      </c>
      <c r="AX94" s="201"/>
      <c r="AY94" s="202"/>
      <c r="AZ94" s="200" t="str">
        <f>IF(ISBLANK($E$13),"N/A","")</f>
        <v/>
      </c>
      <c r="BA94" s="201"/>
      <c r="BB94" s="202"/>
      <c r="BC94" s="203" t="s">
        <v>46</v>
      </c>
      <c r="BD94" s="201"/>
      <c r="BE94" s="202"/>
      <c r="BF94" s="200" t="str">
        <f>IF(ISBLANK($E$14),"N/A","")</f>
        <v/>
      </c>
      <c r="BG94" s="201"/>
      <c r="BH94" s="202"/>
      <c r="BI94" s="203" t="s">
        <v>47</v>
      </c>
      <c r="BJ94" s="201"/>
      <c r="BK94" s="201"/>
      <c r="BL94" s="200" t="str">
        <f>IF(ISBLANK($E$15),"N/A","")</f>
        <v>N/A</v>
      </c>
      <c r="BM94" s="201"/>
      <c r="BN94" s="208"/>
      <c r="BO94" s="50"/>
      <c r="BP94" s="44"/>
      <c r="BQ94" s="1"/>
      <c r="BR94" s="1"/>
      <c r="BS94" s="1"/>
      <c r="BT94" s="1"/>
      <c r="BU94" s="1"/>
      <c r="BV94" s="1"/>
      <c r="BW94" s="1"/>
      <c r="BX94" s="1"/>
      <c r="BY94" s="1"/>
      <c r="BZ94" s="1"/>
      <c r="CA94" s="1"/>
      <c r="CB94" s="1"/>
      <c r="CC94" s="1"/>
      <c r="CD94" s="1"/>
      <c r="CE94" s="1"/>
      <c r="CF94" s="1"/>
      <c r="CG94" s="1"/>
      <c r="CH94" s="1"/>
      <c r="CI94" s="1"/>
      <c r="CJ94" s="1"/>
      <c r="CK94" s="1"/>
      <c r="CL94" s="1"/>
      <c r="CM94" s="1"/>
      <c r="CN94" s="1"/>
    </row>
    <row r="95" spans="1:92" ht="24.75" hidden="1" customHeight="1" x14ac:dyDescent="0.3">
      <c r="A95" s="1"/>
      <c r="B95" s="204" t="s">
        <v>109</v>
      </c>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6"/>
      <c r="BP95" s="1"/>
      <c r="BQ95" s="1"/>
      <c r="BR95" s="1"/>
      <c r="BS95" s="1"/>
      <c r="BT95" s="1"/>
      <c r="BU95" s="1"/>
      <c r="BV95" s="1"/>
      <c r="BW95" s="1"/>
      <c r="BX95" s="1"/>
      <c r="BY95" s="1"/>
      <c r="BZ95" s="1"/>
      <c r="CA95" s="1"/>
      <c r="CB95" s="1"/>
      <c r="CC95" s="1"/>
      <c r="CD95" s="1"/>
      <c r="CE95" s="1"/>
      <c r="CF95" s="1"/>
      <c r="CG95" s="1"/>
      <c r="CH95" s="1"/>
      <c r="CI95" s="1"/>
      <c r="CJ95" s="1"/>
      <c r="CK95" s="1"/>
      <c r="CL95" s="1"/>
      <c r="CM95" s="1"/>
      <c r="CN95" s="1"/>
    </row>
    <row r="96" spans="1:92" ht="24.75" hidden="1" customHeight="1" x14ac:dyDescent="0.3">
      <c r="A96" s="1"/>
      <c r="B96" s="216"/>
      <c r="C96" s="208"/>
      <c r="D96" s="209" t="s">
        <v>59</v>
      </c>
      <c r="E96" s="201"/>
      <c r="F96" s="201"/>
      <c r="G96" s="201"/>
      <c r="H96" s="201"/>
      <c r="I96" s="201"/>
      <c r="J96" s="201"/>
      <c r="K96" s="201"/>
      <c r="L96" s="201"/>
      <c r="M96" s="201"/>
      <c r="N96" s="201"/>
      <c r="O96" s="208"/>
      <c r="P96" s="210"/>
      <c r="Q96" s="201"/>
      <c r="R96" s="208"/>
      <c r="S96" s="211" t="s">
        <v>37</v>
      </c>
      <c r="T96" s="201"/>
      <c r="U96" s="202"/>
      <c r="V96" s="200" t="str">
        <f>'RTU1'!J44</f>
        <v>C</v>
      </c>
      <c r="W96" s="201"/>
      <c r="X96" s="202"/>
      <c r="Y96" s="203" t="s">
        <v>38</v>
      </c>
      <c r="Z96" s="201"/>
      <c r="AA96" s="202"/>
      <c r="AB96" s="200" t="str">
        <f>'RTU2'!J44</f>
        <v>C</v>
      </c>
      <c r="AC96" s="201"/>
      <c r="AD96" s="202"/>
      <c r="AE96" s="203" t="s">
        <v>41</v>
      </c>
      <c r="AF96" s="201"/>
      <c r="AG96" s="202"/>
      <c r="AH96" s="200" t="str">
        <f>'RTU3'!J44</f>
        <v>C</v>
      </c>
      <c r="AI96" s="201"/>
      <c r="AJ96" s="202"/>
      <c r="AK96" s="203" t="s">
        <v>42</v>
      </c>
      <c r="AL96" s="201"/>
      <c r="AM96" s="202"/>
      <c r="AN96" s="200" t="str">
        <f>'RTU4'!J44</f>
        <v>C</v>
      </c>
      <c r="AO96" s="201"/>
      <c r="AP96" s="202"/>
      <c r="AQ96" s="203" t="s">
        <v>44</v>
      </c>
      <c r="AR96" s="201"/>
      <c r="AS96" s="202"/>
      <c r="AT96" s="200" t="str">
        <f>'RTU5'!J44</f>
        <v>C</v>
      </c>
      <c r="AU96" s="201"/>
      <c r="AV96" s="202"/>
      <c r="AW96" s="203" t="s">
        <v>45</v>
      </c>
      <c r="AX96" s="201"/>
      <c r="AY96" s="202"/>
      <c r="AZ96" s="200" t="str">
        <f>IF(ISBLANK($E$13),"N/A","")</f>
        <v/>
      </c>
      <c r="BA96" s="201"/>
      <c r="BB96" s="202"/>
      <c r="BC96" s="203" t="s">
        <v>46</v>
      </c>
      <c r="BD96" s="201"/>
      <c r="BE96" s="202"/>
      <c r="BF96" s="200" t="str">
        <f>IF(ISBLANK($E$14),"N/A","")</f>
        <v/>
      </c>
      <c r="BG96" s="201"/>
      <c r="BH96" s="202"/>
      <c r="BI96" s="203" t="s">
        <v>47</v>
      </c>
      <c r="BJ96" s="201"/>
      <c r="BK96" s="201"/>
      <c r="BL96" s="200" t="str">
        <f>IF(ISBLANK($E$15),"N/A","")</f>
        <v>N/A</v>
      </c>
      <c r="BM96" s="201"/>
      <c r="BN96" s="208"/>
      <c r="BO96" s="50"/>
      <c r="BP96" s="1"/>
      <c r="BQ96" s="1"/>
      <c r="BR96" s="1"/>
      <c r="BS96" s="1"/>
      <c r="BT96" s="1"/>
      <c r="BU96" s="1"/>
      <c r="BV96" s="1"/>
      <c r="BW96" s="1"/>
      <c r="BX96" s="1"/>
      <c r="BY96" s="1"/>
      <c r="BZ96" s="1"/>
      <c r="CA96" s="1"/>
      <c r="CB96" s="1"/>
      <c r="CC96" s="1"/>
      <c r="CD96" s="1"/>
      <c r="CE96" s="1"/>
      <c r="CF96" s="1"/>
      <c r="CG96" s="1"/>
      <c r="CH96" s="1"/>
      <c r="CI96" s="1"/>
      <c r="CJ96" s="1"/>
      <c r="CK96" s="1"/>
      <c r="CL96" s="1"/>
      <c r="CM96" s="1"/>
      <c r="CN96" s="1"/>
    </row>
    <row r="97" spans="1:92" ht="34.5" hidden="1" customHeight="1" x14ac:dyDescent="0.3">
      <c r="A97" s="1"/>
      <c r="B97" s="226" t="s">
        <v>110</v>
      </c>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5"/>
      <c r="BP97" s="1"/>
      <c r="BQ97" s="1"/>
      <c r="BR97" s="1"/>
      <c r="BS97" s="1"/>
      <c r="BT97" s="1"/>
      <c r="BU97" s="1"/>
      <c r="BV97" s="1"/>
      <c r="BW97" s="1"/>
      <c r="BX97" s="1"/>
      <c r="BY97" s="1"/>
      <c r="BZ97" s="1"/>
      <c r="CA97" s="1"/>
      <c r="CB97" s="1"/>
      <c r="CC97" s="1"/>
      <c r="CD97" s="1"/>
      <c r="CE97" s="1"/>
      <c r="CF97" s="1"/>
      <c r="CG97" s="1"/>
      <c r="CH97" s="1"/>
      <c r="CI97" s="1"/>
      <c r="CJ97" s="1"/>
      <c r="CK97" s="1"/>
      <c r="CL97" s="1"/>
      <c r="CM97" s="1"/>
      <c r="CN97" s="1"/>
    </row>
    <row r="98" spans="1:92" ht="34.5" hidden="1" customHeight="1" x14ac:dyDescent="0.3">
      <c r="A98" s="1"/>
      <c r="B98" s="224"/>
      <c r="C98" s="225"/>
      <c r="D98" s="212" t="s">
        <v>94</v>
      </c>
      <c r="E98" s="201"/>
      <c r="F98" s="201"/>
      <c r="G98" s="201"/>
      <c r="H98" s="201"/>
      <c r="I98" s="201"/>
      <c r="J98" s="201"/>
      <c r="K98" s="201"/>
      <c r="L98" s="201"/>
      <c r="M98" s="201"/>
      <c r="N98" s="201"/>
      <c r="O98" s="208"/>
      <c r="P98" s="227"/>
      <c r="Q98" s="228"/>
      <c r="R98" s="229"/>
      <c r="S98" s="211" t="s">
        <v>37</v>
      </c>
      <c r="T98" s="201"/>
      <c r="U98" s="202"/>
      <c r="V98" s="223">
        <f>'RTU1'!J45</f>
        <v>1</v>
      </c>
      <c r="W98" s="201"/>
      <c r="X98" s="202"/>
      <c r="Y98" s="203" t="s">
        <v>38</v>
      </c>
      <c r="Z98" s="201"/>
      <c r="AA98" s="202"/>
      <c r="AB98" s="223">
        <f>'RTU2'!J45</f>
        <v>1</v>
      </c>
      <c r="AC98" s="201"/>
      <c r="AD98" s="202"/>
      <c r="AE98" s="203" t="s">
        <v>41</v>
      </c>
      <c r="AF98" s="201"/>
      <c r="AG98" s="202"/>
      <c r="AH98" s="223">
        <f>'RTU3'!J45</f>
        <v>1</v>
      </c>
      <c r="AI98" s="201"/>
      <c r="AJ98" s="202"/>
      <c r="AK98" s="203" t="s">
        <v>42</v>
      </c>
      <c r="AL98" s="201"/>
      <c r="AM98" s="202"/>
      <c r="AN98" s="223">
        <f>'RTU4'!J45</f>
        <v>1</v>
      </c>
      <c r="AO98" s="201"/>
      <c r="AP98" s="202"/>
      <c r="AQ98" s="203" t="s">
        <v>44</v>
      </c>
      <c r="AR98" s="201"/>
      <c r="AS98" s="202"/>
      <c r="AT98" s="223">
        <f>'RTU5'!J45</f>
        <v>1</v>
      </c>
      <c r="AU98" s="201"/>
      <c r="AV98" s="202"/>
      <c r="AW98" s="203" t="s">
        <v>45</v>
      </c>
      <c r="AX98" s="201"/>
      <c r="AY98" s="202"/>
      <c r="AZ98" s="200" t="str">
        <f>IF(ISBLANK($E$13),"N/A","")</f>
        <v/>
      </c>
      <c r="BA98" s="201"/>
      <c r="BB98" s="202"/>
      <c r="BC98" s="203" t="s">
        <v>46</v>
      </c>
      <c r="BD98" s="201"/>
      <c r="BE98" s="202"/>
      <c r="BF98" s="200" t="str">
        <f>IF(ISBLANK($E$14),"N/A","")</f>
        <v/>
      </c>
      <c r="BG98" s="201"/>
      <c r="BH98" s="202"/>
      <c r="BI98" s="203" t="s">
        <v>47</v>
      </c>
      <c r="BJ98" s="201"/>
      <c r="BK98" s="201"/>
      <c r="BL98" s="200" t="str">
        <f>IF(ISBLANK($E$15),"N/A","")</f>
        <v>N/A</v>
      </c>
      <c r="BM98" s="201"/>
      <c r="BN98" s="208"/>
      <c r="BO98" s="43"/>
      <c r="BP98" s="44"/>
      <c r="BQ98" s="1"/>
      <c r="BR98" s="1"/>
      <c r="BS98" s="1"/>
      <c r="BT98" s="1"/>
      <c r="BU98" s="1"/>
      <c r="BV98" s="1"/>
      <c r="BW98" s="1"/>
      <c r="BX98" s="1"/>
      <c r="BY98" s="1"/>
      <c r="BZ98" s="1"/>
      <c r="CA98" s="1"/>
      <c r="CB98" s="1"/>
      <c r="CC98" s="1"/>
      <c r="CD98" s="1"/>
      <c r="CE98" s="1"/>
      <c r="CF98" s="1"/>
      <c r="CG98" s="1"/>
      <c r="CH98" s="1"/>
      <c r="CI98" s="1"/>
      <c r="CJ98" s="1"/>
      <c r="CK98" s="1"/>
      <c r="CL98" s="1"/>
      <c r="CM98" s="1"/>
      <c r="CN98" s="1"/>
    </row>
    <row r="99" spans="1:92" ht="34.5" hidden="1" customHeight="1" x14ac:dyDescent="0.3">
      <c r="A99" s="1"/>
      <c r="B99" s="204" t="s">
        <v>111</v>
      </c>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6"/>
      <c r="BP99" s="1"/>
      <c r="BQ99" s="1"/>
      <c r="BR99" s="1"/>
      <c r="BS99" s="1"/>
      <c r="BT99" s="1"/>
      <c r="BU99" s="1"/>
      <c r="BV99" s="1"/>
      <c r="BW99" s="1"/>
      <c r="BX99" s="1"/>
      <c r="BY99" s="1"/>
      <c r="BZ99" s="1"/>
      <c r="CA99" s="1"/>
      <c r="CB99" s="1"/>
      <c r="CC99" s="1"/>
      <c r="CD99" s="1"/>
      <c r="CE99" s="1"/>
      <c r="CF99" s="1"/>
      <c r="CG99" s="1"/>
      <c r="CH99" s="1"/>
      <c r="CI99" s="1"/>
      <c r="CJ99" s="1"/>
      <c r="CK99" s="1"/>
      <c r="CL99" s="1"/>
      <c r="CM99" s="1"/>
      <c r="CN99" s="1"/>
    </row>
    <row r="100" spans="1:92" ht="34.5" hidden="1" customHeight="1" x14ac:dyDescent="0.3">
      <c r="A100" s="1"/>
      <c r="B100" s="216"/>
      <c r="C100" s="208"/>
      <c r="D100" s="212" t="s">
        <v>94</v>
      </c>
      <c r="E100" s="201"/>
      <c r="F100" s="201"/>
      <c r="G100" s="201"/>
      <c r="H100" s="201"/>
      <c r="I100" s="201"/>
      <c r="J100" s="201"/>
      <c r="K100" s="201"/>
      <c r="L100" s="201"/>
      <c r="M100" s="201"/>
      <c r="N100" s="201"/>
      <c r="O100" s="208"/>
      <c r="P100" s="219"/>
      <c r="Q100" s="201"/>
      <c r="R100" s="208"/>
      <c r="S100" s="211" t="s">
        <v>37</v>
      </c>
      <c r="T100" s="201"/>
      <c r="U100" s="202"/>
      <c r="V100" s="200" t="str">
        <f>'RTU1'!J46</f>
        <v>C</v>
      </c>
      <c r="W100" s="201"/>
      <c r="X100" s="202"/>
      <c r="Y100" s="203" t="s">
        <v>38</v>
      </c>
      <c r="Z100" s="201"/>
      <c r="AA100" s="202"/>
      <c r="AB100" s="200">
        <f>'RTU2'!J46</f>
        <v>8.5</v>
      </c>
      <c r="AC100" s="201"/>
      <c r="AD100" s="202"/>
      <c r="AE100" s="203" t="s">
        <v>41</v>
      </c>
      <c r="AF100" s="201"/>
      <c r="AG100" s="202"/>
      <c r="AH100" s="200">
        <f>'RTU3'!J46</f>
        <v>10</v>
      </c>
      <c r="AI100" s="201"/>
      <c r="AJ100" s="202"/>
      <c r="AK100" s="203" t="s">
        <v>42</v>
      </c>
      <c r="AL100" s="201"/>
      <c r="AM100" s="202"/>
      <c r="AN100" s="200">
        <f>'RTU4'!J46</f>
        <v>7.5</v>
      </c>
      <c r="AO100" s="201"/>
      <c r="AP100" s="202"/>
      <c r="AQ100" s="203" t="s">
        <v>44</v>
      </c>
      <c r="AR100" s="201"/>
      <c r="AS100" s="202"/>
      <c r="AT100" s="200">
        <f>'RTU5'!J46</f>
        <v>5</v>
      </c>
      <c r="AU100" s="201"/>
      <c r="AV100" s="202"/>
      <c r="AW100" s="203" t="s">
        <v>45</v>
      </c>
      <c r="AX100" s="201"/>
      <c r="AY100" s="202"/>
      <c r="AZ100" s="200" t="str">
        <f>IF(ISBLANK($E$13),"N/A","")</f>
        <v/>
      </c>
      <c r="BA100" s="201"/>
      <c r="BB100" s="202"/>
      <c r="BC100" s="203" t="s">
        <v>46</v>
      </c>
      <c r="BD100" s="201"/>
      <c r="BE100" s="202"/>
      <c r="BF100" s="200" t="str">
        <f>IF(ISBLANK($E$14),"N/A","")</f>
        <v/>
      </c>
      <c r="BG100" s="201"/>
      <c r="BH100" s="202"/>
      <c r="BI100" s="203" t="s">
        <v>47</v>
      </c>
      <c r="BJ100" s="201"/>
      <c r="BK100" s="201"/>
      <c r="BL100" s="200" t="str">
        <f>IF(ISBLANK($E$15),"N/A","")</f>
        <v>N/A</v>
      </c>
      <c r="BM100" s="201"/>
      <c r="BN100" s="208"/>
      <c r="BO100" s="43"/>
      <c r="BP100" s="44"/>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row>
    <row r="101" spans="1:92" ht="34.5" hidden="1" customHeight="1" x14ac:dyDescent="0.3">
      <c r="A101" s="1"/>
      <c r="B101" s="204" t="s">
        <v>112</v>
      </c>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6"/>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row>
    <row r="102" spans="1:92" ht="34.5" hidden="1" customHeight="1" x14ac:dyDescent="0.3">
      <c r="A102" s="1"/>
      <c r="B102" s="216"/>
      <c r="C102" s="208"/>
      <c r="D102" s="212" t="s">
        <v>94</v>
      </c>
      <c r="E102" s="201"/>
      <c r="F102" s="201"/>
      <c r="G102" s="201"/>
      <c r="H102" s="201"/>
      <c r="I102" s="201"/>
      <c r="J102" s="201"/>
      <c r="K102" s="201"/>
      <c r="L102" s="201"/>
      <c r="M102" s="201"/>
      <c r="N102" s="201"/>
      <c r="O102" s="208"/>
      <c r="P102" s="210"/>
      <c r="Q102" s="201"/>
      <c r="R102" s="208"/>
      <c r="S102" s="211" t="s">
        <v>37</v>
      </c>
      <c r="T102" s="201"/>
      <c r="U102" s="202"/>
      <c r="V102" s="200" t="str">
        <f>'RTU1'!J47</f>
        <v>C</v>
      </c>
      <c r="W102" s="201"/>
      <c r="X102" s="202"/>
      <c r="Y102" s="203" t="s">
        <v>38</v>
      </c>
      <c r="Z102" s="201"/>
      <c r="AA102" s="202"/>
      <c r="AB102" s="200" t="str">
        <f>'RTU2'!J47</f>
        <v>C</v>
      </c>
      <c r="AC102" s="201"/>
      <c r="AD102" s="202"/>
      <c r="AE102" s="203" t="s">
        <v>41</v>
      </c>
      <c r="AF102" s="201"/>
      <c r="AG102" s="202"/>
      <c r="AH102" s="200" t="str">
        <f>'RTU3'!J47</f>
        <v>C</v>
      </c>
      <c r="AI102" s="201"/>
      <c r="AJ102" s="202"/>
      <c r="AK102" s="203" t="s">
        <v>42</v>
      </c>
      <c r="AL102" s="201"/>
      <c r="AM102" s="202"/>
      <c r="AN102" s="200" t="str">
        <f>'RTU4'!J47</f>
        <v>C</v>
      </c>
      <c r="AO102" s="201"/>
      <c r="AP102" s="202"/>
      <c r="AQ102" s="203" t="s">
        <v>44</v>
      </c>
      <c r="AR102" s="201"/>
      <c r="AS102" s="202"/>
      <c r="AT102" s="200" t="str">
        <f>'RTU5'!J47</f>
        <v>C</v>
      </c>
      <c r="AU102" s="201"/>
      <c r="AV102" s="202"/>
      <c r="AW102" s="203" t="s">
        <v>45</v>
      </c>
      <c r="AX102" s="201"/>
      <c r="AY102" s="202"/>
      <c r="AZ102" s="200" t="str">
        <f>IF(ISBLANK($E$13),"N/A","")</f>
        <v/>
      </c>
      <c r="BA102" s="201"/>
      <c r="BB102" s="202"/>
      <c r="BC102" s="203" t="s">
        <v>46</v>
      </c>
      <c r="BD102" s="201"/>
      <c r="BE102" s="202"/>
      <c r="BF102" s="200" t="str">
        <f>IF(ISBLANK($E$14),"N/A","")</f>
        <v/>
      </c>
      <c r="BG102" s="201"/>
      <c r="BH102" s="202"/>
      <c r="BI102" s="203" t="s">
        <v>47</v>
      </c>
      <c r="BJ102" s="201"/>
      <c r="BK102" s="201"/>
      <c r="BL102" s="200" t="str">
        <f>IF(ISBLANK($E$15),"N/A","")</f>
        <v>N/A</v>
      </c>
      <c r="BM102" s="201"/>
      <c r="BN102" s="208"/>
      <c r="BO102" s="43"/>
      <c r="BP102" s="1"/>
      <c r="BQ102" s="38"/>
      <c r="BR102" s="1"/>
      <c r="BS102" s="1"/>
      <c r="BT102" s="1"/>
      <c r="BU102" s="1"/>
      <c r="BV102" s="1"/>
      <c r="BW102" s="1"/>
      <c r="BX102" s="1"/>
      <c r="BY102" s="1"/>
      <c r="BZ102" s="1"/>
      <c r="CA102" s="1"/>
      <c r="CB102" s="1"/>
      <c r="CC102" s="1"/>
      <c r="CD102" s="1"/>
      <c r="CE102" s="1"/>
      <c r="CF102" s="1"/>
      <c r="CG102" s="1"/>
      <c r="CH102" s="1"/>
      <c r="CI102" s="1"/>
      <c r="CJ102" s="1"/>
      <c r="CK102" s="1"/>
      <c r="CL102" s="1"/>
      <c r="CM102" s="1"/>
      <c r="CN102" s="1"/>
    </row>
    <row r="103" spans="1:92" ht="24.75" hidden="1" customHeight="1" x14ac:dyDescent="0.3">
      <c r="A103" s="1"/>
      <c r="B103" s="204" t="s">
        <v>113</v>
      </c>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6"/>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row>
    <row r="104" spans="1:92" ht="34.5" hidden="1" customHeight="1" x14ac:dyDescent="0.3">
      <c r="A104" s="1"/>
      <c r="B104" s="216"/>
      <c r="C104" s="208"/>
      <c r="D104" s="212" t="s">
        <v>94</v>
      </c>
      <c r="E104" s="201"/>
      <c r="F104" s="201"/>
      <c r="G104" s="201"/>
      <c r="H104" s="201"/>
      <c r="I104" s="201"/>
      <c r="J104" s="201"/>
      <c r="K104" s="201"/>
      <c r="L104" s="201"/>
      <c r="M104" s="201"/>
      <c r="N104" s="201"/>
      <c r="O104" s="208"/>
      <c r="P104" s="210"/>
      <c r="Q104" s="201"/>
      <c r="R104" s="208"/>
      <c r="S104" s="211" t="s">
        <v>37</v>
      </c>
      <c r="T104" s="201"/>
      <c r="U104" s="202"/>
      <c r="V104" s="200" t="str">
        <f>'RTU1'!J48</f>
        <v>C</v>
      </c>
      <c r="W104" s="201"/>
      <c r="X104" s="202"/>
      <c r="Y104" s="203" t="s">
        <v>38</v>
      </c>
      <c r="Z104" s="201"/>
      <c r="AA104" s="202"/>
      <c r="AB104" s="200" t="str">
        <f>'RTU2'!J48</f>
        <v>C</v>
      </c>
      <c r="AC104" s="201"/>
      <c r="AD104" s="202"/>
      <c r="AE104" s="203" t="s">
        <v>41</v>
      </c>
      <c r="AF104" s="201"/>
      <c r="AG104" s="202"/>
      <c r="AH104" s="200" t="str">
        <f>'RTU3'!J48</f>
        <v>C</v>
      </c>
      <c r="AI104" s="201"/>
      <c r="AJ104" s="202"/>
      <c r="AK104" s="203" t="s">
        <v>42</v>
      </c>
      <c r="AL104" s="201"/>
      <c r="AM104" s="202"/>
      <c r="AN104" s="200" t="str">
        <f>'RTU4'!J48</f>
        <v>C</v>
      </c>
      <c r="AO104" s="201"/>
      <c r="AP104" s="202"/>
      <c r="AQ104" s="203" t="s">
        <v>44</v>
      </c>
      <c r="AR104" s="201"/>
      <c r="AS104" s="202"/>
      <c r="AT104" s="200" t="str">
        <f>'RTU5'!J48</f>
        <v>C</v>
      </c>
      <c r="AU104" s="201"/>
      <c r="AV104" s="202"/>
      <c r="AW104" s="203" t="s">
        <v>45</v>
      </c>
      <c r="AX104" s="201"/>
      <c r="AY104" s="202"/>
      <c r="AZ104" s="200" t="str">
        <f>IF(ISBLANK($E$13),"N/A","")</f>
        <v/>
      </c>
      <c r="BA104" s="201"/>
      <c r="BB104" s="202"/>
      <c r="BC104" s="203" t="s">
        <v>46</v>
      </c>
      <c r="BD104" s="201"/>
      <c r="BE104" s="202"/>
      <c r="BF104" s="200" t="str">
        <f>IF(ISBLANK($E$14),"N/A","")</f>
        <v/>
      </c>
      <c r="BG104" s="201"/>
      <c r="BH104" s="202"/>
      <c r="BI104" s="203" t="s">
        <v>47</v>
      </c>
      <c r="BJ104" s="201"/>
      <c r="BK104" s="201"/>
      <c r="BL104" s="200" t="str">
        <f>IF(ISBLANK($E$15),"N/A","")</f>
        <v>N/A</v>
      </c>
      <c r="BM104" s="201"/>
      <c r="BN104" s="208"/>
      <c r="BO104" s="45"/>
      <c r="BP104" s="1"/>
      <c r="BQ104" s="38"/>
      <c r="BR104" s="1"/>
      <c r="BS104" s="1"/>
      <c r="BT104" s="1"/>
      <c r="BU104" s="1"/>
      <c r="BV104" s="1"/>
      <c r="BW104" s="1"/>
      <c r="BX104" s="1"/>
      <c r="BY104" s="1"/>
      <c r="BZ104" s="1"/>
      <c r="CA104" s="1"/>
      <c r="CB104" s="1"/>
      <c r="CC104" s="1"/>
      <c r="CD104" s="1"/>
      <c r="CE104" s="1"/>
      <c r="CF104" s="1"/>
      <c r="CG104" s="1"/>
      <c r="CH104" s="1"/>
      <c r="CI104" s="1"/>
      <c r="CJ104" s="1"/>
      <c r="CK104" s="1"/>
      <c r="CL104" s="1"/>
      <c r="CM104" s="1"/>
      <c r="CN104" s="1"/>
    </row>
    <row r="105" spans="1:92" ht="30" hidden="1" customHeight="1" x14ac:dyDescent="0.3">
      <c r="A105" s="1"/>
      <c r="B105" s="230" t="s">
        <v>114</v>
      </c>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31"/>
      <c r="BL105" s="231"/>
      <c r="BM105" s="231"/>
      <c r="BN105" s="231"/>
      <c r="BO105" s="232"/>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row>
    <row r="106" spans="1:92" ht="34.5" hidden="1" customHeight="1" x14ac:dyDescent="0.3">
      <c r="A106" s="1"/>
      <c r="B106" s="220" t="s">
        <v>115</v>
      </c>
      <c r="C106" s="208"/>
      <c r="D106" s="218" t="s">
        <v>52</v>
      </c>
      <c r="E106" s="201"/>
      <c r="F106" s="201"/>
      <c r="G106" s="201"/>
      <c r="H106" s="201"/>
      <c r="I106" s="201"/>
      <c r="J106" s="201"/>
      <c r="K106" s="201"/>
      <c r="L106" s="201"/>
      <c r="M106" s="201"/>
      <c r="N106" s="201"/>
      <c r="O106" s="208"/>
      <c r="P106" s="338"/>
      <c r="Q106" s="256"/>
      <c r="R106" s="225"/>
      <c r="S106" s="211" t="s">
        <v>37</v>
      </c>
      <c r="T106" s="201"/>
      <c r="U106" s="202"/>
      <c r="V106" s="200" t="str">
        <f>'RTU1'!J49</f>
        <v>C</v>
      </c>
      <c r="W106" s="201"/>
      <c r="X106" s="202"/>
      <c r="Y106" s="203" t="s">
        <v>38</v>
      </c>
      <c r="Z106" s="201"/>
      <c r="AA106" s="202"/>
      <c r="AB106" s="200" t="str">
        <f>'RTU2'!J49</f>
        <v>C</v>
      </c>
      <c r="AC106" s="201"/>
      <c r="AD106" s="202"/>
      <c r="AE106" s="203" t="s">
        <v>41</v>
      </c>
      <c r="AF106" s="201"/>
      <c r="AG106" s="202"/>
      <c r="AH106" s="200" t="str">
        <f>'RTU3'!J49</f>
        <v>C</v>
      </c>
      <c r="AI106" s="201"/>
      <c r="AJ106" s="202"/>
      <c r="AK106" s="203" t="s">
        <v>42</v>
      </c>
      <c r="AL106" s="201"/>
      <c r="AM106" s="202"/>
      <c r="AN106" s="200" t="str">
        <f>'RTU4'!J49</f>
        <v/>
      </c>
      <c r="AO106" s="201"/>
      <c r="AP106" s="202"/>
      <c r="AQ106" s="203" t="s">
        <v>44</v>
      </c>
      <c r="AR106" s="201"/>
      <c r="AS106" s="202"/>
      <c r="AT106" s="200" t="str">
        <f>'RTU5'!J49</f>
        <v>C</v>
      </c>
      <c r="AU106" s="201"/>
      <c r="AV106" s="202"/>
      <c r="AW106" s="203" t="s">
        <v>45</v>
      </c>
      <c r="AX106" s="201"/>
      <c r="AY106" s="202"/>
      <c r="AZ106" s="200" t="str">
        <f>IF(ISBLANK($E$13),"N/A","")</f>
        <v/>
      </c>
      <c r="BA106" s="201"/>
      <c r="BB106" s="202"/>
      <c r="BC106" s="203" t="s">
        <v>46</v>
      </c>
      <c r="BD106" s="201"/>
      <c r="BE106" s="202"/>
      <c r="BF106" s="200" t="str">
        <f>IF(ISBLANK($E$14),"N/A","")</f>
        <v/>
      </c>
      <c r="BG106" s="201"/>
      <c r="BH106" s="202"/>
      <c r="BI106" s="203" t="s">
        <v>47</v>
      </c>
      <c r="BJ106" s="201"/>
      <c r="BK106" s="201"/>
      <c r="BL106" s="200" t="str">
        <f>IF(ISBLANK($E$15),"N/A","")</f>
        <v>N/A</v>
      </c>
      <c r="BM106" s="201"/>
      <c r="BN106" s="208"/>
      <c r="BO106" s="52"/>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row>
    <row r="107" spans="1:92" ht="24.75" hidden="1" customHeight="1" x14ac:dyDescent="0.3">
      <c r="A107" s="1"/>
      <c r="B107" s="339" t="s">
        <v>116</v>
      </c>
      <c r="C107" s="340"/>
      <c r="D107" s="340"/>
      <c r="E107" s="340"/>
      <c r="F107" s="340"/>
      <c r="G107" s="340"/>
      <c r="H107" s="340"/>
      <c r="I107" s="340"/>
      <c r="J107" s="340"/>
      <c r="K107" s="340"/>
      <c r="L107" s="340"/>
      <c r="M107" s="340"/>
      <c r="N107" s="340"/>
      <c r="O107" s="340"/>
      <c r="P107" s="340"/>
      <c r="Q107" s="340"/>
      <c r="R107" s="340"/>
      <c r="S107" s="340"/>
      <c r="T107" s="340"/>
      <c r="U107" s="340"/>
      <c r="V107" s="340"/>
      <c r="W107" s="340"/>
      <c r="X107" s="340"/>
      <c r="Y107" s="340"/>
      <c r="Z107" s="340"/>
      <c r="AA107" s="340"/>
      <c r="AB107" s="340"/>
      <c r="AC107" s="340"/>
      <c r="AD107" s="340"/>
      <c r="AE107" s="340"/>
      <c r="AF107" s="340"/>
      <c r="AG107" s="340"/>
      <c r="AH107" s="53"/>
      <c r="AI107" s="341" t="str">
        <f>'BR EF'!J5</f>
        <v>YES</v>
      </c>
      <c r="AJ107" s="241"/>
      <c r="AK107" s="342"/>
      <c r="AL107" s="54"/>
      <c r="AM107" s="55"/>
      <c r="AN107" s="55"/>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7"/>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row>
    <row r="108" spans="1:92" ht="24.75" hidden="1" customHeight="1" x14ac:dyDescent="0.3">
      <c r="A108" s="1"/>
      <c r="B108" s="343" t="s">
        <v>117</v>
      </c>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58"/>
      <c r="AP108" s="219" t="str">
        <f>'BR EF'!J6</f>
        <v>NO</v>
      </c>
      <c r="AQ108" s="201"/>
      <c r="AR108" s="208"/>
      <c r="AS108" s="1"/>
      <c r="AT108" s="1"/>
      <c r="AU108" s="1"/>
      <c r="AV108" s="1"/>
      <c r="AW108" s="1"/>
      <c r="AX108" s="1"/>
      <c r="AY108" s="1"/>
      <c r="AZ108" s="1"/>
      <c r="BA108" s="1"/>
      <c r="BB108" s="1"/>
      <c r="BC108" s="1"/>
      <c r="BD108" s="1"/>
      <c r="BE108" s="1"/>
      <c r="BF108" s="1"/>
      <c r="BG108" s="1"/>
      <c r="BH108" s="1"/>
      <c r="BI108" s="1"/>
      <c r="BJ108" s="1"/>
      <c r="BK108" s="1"/>
      <c r="BL108" s="1"/>
      <c r="BM108" s="1"/>
      <c r="BN108" s="1"/>
      <c r="BO108" s="13"/>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row>
    <row r="109" spans="1:92" ht="24.75" hidden="1" customHeight="1" x14ac:dyDescent="0.3">
      <c r="A109" s="1"/>
      <c r="B109" s="343" t="s">
        <v>118</v>
      </c>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59"/>
      <c r="AO109" s="219" t="str">
        <f>'BR EF'!J7</f>
        <v>NO</v>
      </c>
      <c r="AP109" s="201"/>
      <c r="AQ109" s="208"/>
      <c r="AR109" s="60"/>
      <c r="AS109" s="1"/>
      <c r="AT109" s="1"/>
      <c r="AU109" s="1"/>
      <c r="AV109" s="1"/>
      <c r="AW109" s="1"/>
      <c r="AX109" s="1"/>
      <c r="AY109" s="1"/>
      <c r="AZ109" s="1"/>
      <c r="BA109" s="1"/>
      <c r="BB109" s="1"/>
      <c r="BC109" s="1"/>
      <c r="BD109" s="1"/>
      <c r="BE109" s="1"/>
      <c r="BF109" s="1"/>
      <c r="BG109" s="1"/>
      <c r="BH109" s="1"/>
      <c r="BI109" s="1"/>
      <c r="BJ109" s="1"/>
      <c r="BK109" s="1"/>
      <c r="BL109" s="1"/>
      <c r="BM109" s="1"/>
      <c r="BN109" s="1"/>
      <c r="BO109" s="13"/>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row>
    <row r="110" spans="1:92" ht="24.75" hidden="1" customHeight="1" x14ac:dyDescent="0.3">
      <c r="A110" s="1"/>
      <c r="B110" s="343" t="s">
        <v>119</v>
      </c>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275"/>
      <c r="AH110" s="275"/>
      <c r="AI110" s="275"/>
      <c r="AJ110" s="275"/>
      <c r="AK110" s="275"/>
      <c r="AL110" s="275"/>
      <c r="AM110" s="275"/>
      <c r="AN110" s="275"/>
      <c r="AO110" s="275"/>
      <c r="AP110" s="275"/>
      <c r="AQ110" s="275"/>
      <c r="AR110" s="61"/>
      <c r="AS110" s="219" t="str">
        <f>'BR EF'!J8</f>
        <v>YES</v>
      </c>
      <c r="AT110" s="201"/>
      <c r="AU110" s="208"/>
      <c r="AV110" s="10"/>
      <c r="AW110" s="62"/>
      <c r="AX110" s="62"/>
      <c r="AY110" s="62"/>
      <c r="AZ110" s="1"/>
      <c r="BA110" s="1"/>
      <c r="BB110" s="1"/>
      <c r="BC110" s="1"/>
      <c r="BD110" s="1"/>
      <c r="BE110" s="1"/>
      <c r="BF110" s="1"/>
      <c r="BG110" s="1"/>
      <c r="BH110" s="1"/>
      <c r="BI110" s="1"/>
      <c r="BJ110" s="1"/>
      <c r="BK110" s="1"/>
      <c r="BL110" s="1"/>
      <c r="BM110" s="1"/>
      <c r="BN110" s="1"/>
      <c r="BO110" s="13"/>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row>
    <row r="111" spans="1:92" ht="24.75" hidden="1" customHeight="1" x14ac:dyDescent="0.3">
      <c r="A111" s="1"/>
      <c r="B111" s="343" t="s">
        <v>120</v>
      </c>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63"/>
      <c r="AN111" s="344" t="str">
        <f>'BR EF'!J9</f>
        <v>NO</v>
      </c>
      <c r="AO111" s="234"/>
      <c r="AP111" s="234"/>
      <c r="AQ111" s="234"/>
      <c r="AR111" s="234"/>
      <c r="AS111" s="1"/>
      <c r="AT111" s="1"/>
      <c r="AU111" s="1"/>
      <c r="AV111" s="1"/>
      <c r="AW111" s="1"/>
      <c r="AX111" s="1"/>
      <c r="AY111" s="1"/>
      <c r="AZ111" s="1"/>
      <c r="BA111" s="1"/>
      <c r="BB111" s="1"/>
      <c r="BC111" s="1"/>
      <c r="BD111" s="1"/>
      <c r="BE111" s="1"/>
      <c r="BF111" s="1"/>
      <c r="BG111" s="1"/>
      <c r="BH111" s="1"/>
      <c r="BI111" s="1"/>
      <c r="BJ111" s="1"/>
      <c r="BK111" s="1"/>
      <c r="BL111" s="1"/>
      <c r="BM111" s="1"/>
      <c r="BN111" s="1"/>
      <c r="BO111" s="13"/>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row>
    <row r="112" spans="1:92" ht="24.75" hidden="1" customHeight="1" x14ac:dyDescent="0.3">
      <c r="A112" s="1"/>
      <c r="B112" s="204" t="s">
        <v>121</v>
      </c>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314"/>
      <c r="BE112" s="320" t="str">
        <f>'BR EF'!J10</f>
        <v>CLEAN</v>
      </c>
      <c r="BF112" s="201"/>
      <c r="BG112" s="201"/>
      <c r="BH112" s="201"/>
      <c r="BI112" s="208"/>
      <c r="BJ112" s="1"/>
      <c r="BK112" s="1"/>
      <c r="BL112" s="1"/>
      <c r="BM112" s="1"/>
      <c r="BN112" s="1"/>
      <c r="BO112" s="13"/>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row>
    <row r="113" spans="1:92" ht="24.75" hidden="1" customHeight="1" x14ac:dyDescent="0.3">
      <c r="A113" s="1"/>
      <c r="B113" s="64" t="s">
        <v>122</v>
      </c>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6"/>
      <c r="AD113" s="66"/>
      <c r="AE113" s="345" t="s">
        <v>123</v>
      </c>
      <c r="AF113" s="228"/>
      <c r="AG113" s="228"/>
      <c r="AH113" s="228"/>
      <c r="AI113" s="228"/>
      <c r="AJ113" s="228"/>
      <c r="AK113" s="270"/>
      <c r="AL113" s="67"/>
      <c r="AM113" s="219" t="str">
        <f>'BR EF'!J11</f>
        <v>CHICK-FIL-A CONTROL PANEL (2HP)</v>
      </c>
      <c r="AN113" s="201"/>
      <c r="AO113" s="201"/>
      <c r="AP113" s="201"/>
      <c r="AQ113" s="201"/>
      <c r="AR113" s="201"/>
      <c r="AS113" s="201"/>
      <c r="AT113" s="201"/>
      <c r="AU113" s="201"/>
      <c r="AV113" s="208"/>
      <c r="AW113" s="62"/>
      <c r="AX113" s="1"/>
      <c r="AY113" s="1"/>
      <c r="AZ113" s="62"/>
      <c r="BA113" s="62"/>
      <c r="BB113" s="62"/>
      <c r="BC113" s="62"/>
      <c r="BD113" s="62"/>
      <c r="BE113" s="62"/>
      <c r="BF113" s="62"/>
      <c r="BG113" s="62"/>
      <c r="BH113" s="62"/>
      <c r="BI113" s="62"/>
      <c r="BJ113" s="62"/>
      <c r="BK113" s="62"/>
      <c r="BL113" s="62"/>
      <c r="BM113" s="62"/>
      <c r="BN113" s="62"/>
      <c r="BO113" s="13"/>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row>
    <row r="114" spans="1:92" ht="24.75" hidden="1" customHeight="1" x14ac:dyDescent="0.3">
      <c r="A114" s="1"/>
      <c r="B114" s="64" t="s">
        <v>124</v>
      </c>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345" t="s">
        <v>125</v>
      </c>
      <c r="AF114" s="228"/>
      <c r="AG114" s="228"/>
      <c r="AH114" s="228"/>
      <c r="AI114" s="228"/>
      <c r="AJ114" s="228"/>
      <c r="AK114" s="270"/>
      <c r="AL114" s="62"/>
      <c r="AM114" s="219" t="str">
        <f>'BR EF'!J12</f>
        <v>07-CFA-064</v>
      </c>
      <c r="AN114" s="201"/>
      <c r="AO114" s="201"/>
      <c r="AP114" s="201"/>
      <c r="AQ114" s="201"/>
      <c r="AR114" s="201"/>
      <c r="AS114" s="201"/>
      <c r="AT114" s="201"/>
      <c r="AU114" s="201"/>
      <c r="AV114" s="208"/>
      <c r="AW114" s="62"/>
      <c r="AX114" s="1"/>
      <c r="AY114" s="1"/>
      <c r="AZ114" s="62"/>
      <c r="BA114" s="62"/>
      <c r="BB114" s="62"/>
      <c r="BC114" s="62"/>
      <c r="BD114" s="62"/>
      <c r="BE114" s="10"/>
      <c r="BF114" s="10"/>
      <c r="BG114" s="10"/>
      <c r="BH114" s="10"/>
      <c r="BI114" s="10"/>
      <c r="BJ114" s="10"/>
      <c r="BK114" s="10"/>
      <c r="BL114" s="10"/>
      <c r="BM114" s="10"/>
      <c r="BN114" s="10"/>
      <c r="BO114" s="13"/>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row>
    <row r="115" spans="1:92" ht="24.75" hidden="1" customHeight="1" x14ac:dyDescent="0.3">
      <c r="A115" s="1"/>
      <c r="B115" s="321" t="s">
        <v>126</v>
      </c>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c r="AA115" s="228"/>
      <c r="AB115" s="228"/>
      <c r="AC115" s="228"/>
      <c r="AD115" s="228"/>
      <c r="AE115" s="228"/>
      <c r="AF115" s="228"/>
      <c r="AG115" s="228"/>
      <c r="AH115" s="228"/>
      <c r="AI115" s="228"/>
      <c r="AJ115" s="228"/>
      <c r="AK115" s="270"/>
      <c r="AL115" s="62"/>
      <c r="AM115" s="219" t="str">
        <f>'BR EF'!J13</f>
        <v>YES</v>
      </c>
      <c r="AN115" s="201"/>
      <c r="AO115" s="201"/>
      <c r="AP115" s="201"/>
      <c r="AQ115" s="201"/>
      <c r="AR115" s="201"/>
      <c r="AS115" s="201"/>
      <c r="AT115" s="201"/>
      <c r="AU115" s="201"/>
      <c r="AV115" s="208"/>
      <c r="AW115" s="1"/>
      <c r="AX115" s="1"/>
      <c r="AY115" s="1"/>
      <c r="AZ115" s="1"/>
      <c r="BA115" s="1"/>
      <c r="BB115" s="1"/>
      <c r="BC115" s="1"/>
      <c r="BD115" s="1"/>
      <c r="BE115" s="1"/>
      <c r="BF115" s="1"/>
      <c r="BG115" s="1"/>
      <c r="BH115" s="1"/>
      <c r="BI115" s="1"/>
      <c r="BJ115" s="1"/>
      <c r="BK115" s="1"/>
      <c r="BL115" s="1"/>
      <c r="BM115" s="1"/>
      <c r="BN115" s="1"/>
      <c r="BO115" s="13"/>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row>
    <row r="116" spans="1:92" ht="24.75" hidden="1" customHeight="1" x14ac:dyDescent="0.3">
      <c r="A116" s="1"/>
      <c r="B116" s="222" t="s">
        <v>127</v>
      </c>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314"/>
      <c r="AL116" s="219" t="s">
        <v>37</v>
      </c>
      <c r="AM116" s="201"/>
      <c r="AN116" s="202"/>
      <c r="AO116" s="322" t="str">
        <f>'BR EF'!C15</f>
        <v>NW</v>
      </c>
      <c r="AP116" s="231"/>
      <c r="AQ116" s="254"/>
      <c r="AR116" s="219" t="s">
        <v>38</v>
      </c>
      <c r="AS116" s="201"/>
      <c r="AT116" s="202"/>
      <c r="AU116" s="319" t="str">
        <f>'BR EF'!E15</f>
        <v>RS</v>
      </c>
      <c r="AV116" s="201"/>
      <c r="AW116" s="208"/>
      <c r="AX116" s="219" t="s">
        <v>41</v>
      </c>
      <c r="AY116" s="201"/>
      <c r="AZ116" s="202"/>
      <c r="BA116" s="319" t="str">
        <f>'BR EF'!G15</f>
        <v>RS</v>
      </c>
      <c r="BB116" s="201"/>
      <c r="BC116" s="208"/>
      <c r="BD116" s="219" t="s">
        <v>42</v>
      </c>
      <c r="BE116" s="201"/>
      <c r="BF116" s="202"/>
      <c r="BG116" s="319" t="str">
        <f>'BR EF'!I15</f>
        <v>RS</v>
      </c>
      <c r="BH116" s="201"/>
      <c r="BI116" s="208"/>
      <c r="BJ116" s="219" t="s">
        <v>44</v>
      </c>
      <c r="BK116" s="201"/>
      <c r="BL116" s="202"/>
      <c r="BM116" s="319" t="str">
        <f>'BR EF'!K15</f>
        <v>RS</v>
      </c>
      <c r="BN116" s="201"/>
      <c r="BO116" s="245"/>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row>
    <row r="117" spans="1:92" ht="24.75" hidden="1" customHeight="1" x14ac:dyDescent="0.3">
      <c r="A117" s="1"/>
      <c r="B117" s="325"/>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314"/>
      <c r="AL117" s="219" t="s">
        <v>45</v>
      </c>
      <c r="AM117" s="201"/>
      <c r="AN117" s="202"/>
      <c r="AO117" s="319">
        <f>'BR EF'!C16</f>
        <v>0</v>
      </c>
      <c r="AP117" s="201"/>
      <c r="AQ117" s="208"/>
      <c r="AR117" s="219" t="s">
        <v>46</v>
      </c>
      <c r="AS117" s="201"/>
      <c r="AT117" s="202"/>
      <c r="AU117" s="319">
        <f>'BR EF'!E16</f>
        <v>0</v>
      </c>
      <c r="AV117" s="201"/>
      <c r="AW117" s="208"/>
      <c r="AX117" s="219" t="s">
        <v>47</v>
      </c>
      <c r="AY117" s="201"/>
      <c r="AZ117" s="202"/>
      <c r="BA117" s="319">
        <f>'BR EF'!G16</f>
        <v>0</v>
      </c>
      <c r="BB117" s="201"/>
      <c r="BC117" s="208"/>
      <c r="BD117" s="320"/>
      <c r="BE117" s="201"/>
      <c r="BF117" s="201"/>
      <c r="BG117" s="201"/>
      <c r="BH117" s="201"/>
      <c r="BI117" s="201"/>
      <c r="BJ117" s="201"/>
      <c r="BK117" s="201"/>
      <c r="BL117" s="201"/>
      <c r="BM117" s="201"/>
      <c r="BN117" s="201"/>
      <c r="BO117" s="245"/>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row>
    <row r="118" spans="1:92" ht="24.75" hidden="1" customHeight="1" x14ac:dyDescent="0.3">
      <c r="A118" s="1"/>
      <c r="B118" s="253"/>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54"/>
      <c r="AL118" s="299"/>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1"/>
      <c r="BK118" s="201"/>
      <c r="BL118" s="201"/>
      <c r="BM118" s="201"/>
      <c r="BN118" s="201"/>
      <c r="BO118" s="245"/>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row>
    <row r="119" spans="1:92" ht="24.75" hidden="1" customHeight="1" x14ac:dyDescent="0.3">
      <c r="A119" s="1"/>
      <c r="B119" s="323" t="s">
        <v>128</v>
      </c>
      <c r="C119" s="201"/>
      <c r="D119" s="201"/>
      <c r="E119" s="201"/>
      <c r="F119" s="201"/>
      <c r="G119" s="201"/>
      <c r="H119" s="201"/>
      <c r="I119" s="201"/>
      <c r="J119" s="201"/>
      <c r="K119" s="201"/>
      <c r="L119" s="201"/>
      <c r="M119" s="201"/>
      <c r="N119" s="201"/>
      <c r="O119" s="201"/>
      <c r="P119" s="201"/>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c r="BL119" s="201"/>
      <c r="BM119" s="201"/>
      <c r="BN119" s="201"/>
      <c r="BO119" s="245"/>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row>
    <row r="120" spans="1:92" ht="24.75" hidden="1" customHeight="1" x14ac:dyDescent="0.3">
      <c r="A120" s="1"/>
      <c r="B120" s="326" t="s">
        <v>129</v>
      </c>
      <c r="C120" s="263"/>
      <c r="D120" s="327"/>
      <c r="E120" s="330">
        <f>'RTU1'!B51</f>
        <v>0</v>
      </c>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263"/>
      <c r="AF120" s="263"/>
      <c r="AG120" s="263"/>
      <c r="AH120" s="263"/>
      <c r="AI120" s="263"/>
      <c r="AJ120" s="263"/>
      <c r="AK120" s="263"/>
      <c r="AL120" s="263"/>
      <c r="AM120" s="263"/>
      <c r="AN120" s="263"/>
      <c r="AO120" s="263"/>
      <c r="AP120" s="263"/>
      <c r="AQ120" s="263"/>
      <c r="AR120" s="263"/>
      <c r="AS120" s="263"/>
      <c r="AT120" s="263"/>
      <c r="AU120" s="263"/>
      <c r="AV120" s="263"/>
      <c r="AW120" s="263"/>
      <c r="AX120" s="263"/>
      <c r="AY120" s="263"/>
      <c r="AZ120" s="263"/>
      <c r="BA120" s="263"/>
      <c r="BB120" s="263"/>
      <c r="BC120" s="263"/>
      <c r="BD120" s="263"/>
      <c r="BE120" s="263"/>
      <c r="BF120" s="263"/>
      <c r="BG120" s="263"/>
      <c r="BH120" s="263"/>
      <c r="BI120" s="263"/>
      <c r="BJ120" s="263"/>
      <c r="BK120" s="263"/>
      <c r="BL120" s="263"/>
      <c r="BM120" s="263"/>
      <c r="BN120" s="263"/>
      <c r="BO120" s="33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row>
    <row r="121" spans="1:92" ht="24.75" hidden="1" customHeight="1" x14ac:dyDescent="0.3">
      <c r="A121" s="1"/>
      <c r="B121" s="325"/>
      <c r="C121" s="205"/>
      <c r="D121" s="328"/>
      <c r="E121" s="324">
        <f>'RTU1'!B52</f>
        <v>0</v>
      </c>
      <c r="F121" s="228"/>
      <c r="G121" s="228"/>
      <c r="H121" s="228"/>
      <c r="I121" s="228"/>
      <c r="J121" s="228"/>
      <c r="K121" s="228"/>
      <c r="L121" s="228"/>
      <c r="M121" s="228"/>
      <c r="N121" s="228"/>
      <c r="O121" s="228"/>
      <c r="P121" s="228"/>
      <c r="Q121" s="228"/>
      <c r="R121" s="228"/>
      <c r="S121" s="228"/>
      <c r="T121" s="228"/>
      <c r="U121" s="228"/>
      <c r="V121" s="228"/>
      <c r="W121" s="228"/>
      <c r="X121" s="228"/>
      <c r="Y121" s="228"/>
      <c r="Z121" s="228"/>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8"/>
      <c r="BK121" s="228"/>
      <c r="BL121" s="228"/>
      <c r="BM121" s="228"/>
      <c r="BN121" s="228"/>
      <c r="BO121" s="237"/>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row>
    <row r="122" spans="1:92" ht="24.75" hidden="1" customHeight="1" x14ac:dyDescent="0.3">
      <c r="A122" s="1"/>
      <c r="B122" s="253"/>
      <c r="C122" s="231"/>
      <c r="D122" s="329"/>
      <c r="E122" s="324">
        <f>'RTU1'!B53</f>
        <v>0</v>
      </c>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8"/>
      <c r="BK122" s="228"/>
      <c r="BL122" s="228"/>
      <c r="BM122" s="228"/>
      <c r="BN122" s="228"/>
      <c r="BO122" s="237"/>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row>
    <row r="123" spans="1:92" ht="24.75" hidden="1" customHeight="1" x14ac:dyDescent="0.3">
      <c r="A123" s="1"/>
      <c r="B123" s="332" t="s">
        <v>130</v>
      </c>
      <c r="C123" s="205"/>
      <c r="D123" s="328"/>
      <c r="E123" s="324">
        <f>'RTU2'!B51</f>
        <v>0</v>
      </c>
      <c r="F123" s="228"/>
      <c r="G123" s="228"/>
      <c r="H123" s="228"/>
      <c r="I123" s="228"/>
      <c r="J123" s="228"/>
      <c r="K123" s="228"/>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8"/>
      <c r="BK123" s="228"/>
      <c r="BL123" s="228"/>
      <c r="BM123" s="228"/>
      <c r="BN123" s="228"/>
      <c r="BO123" s="237"/>
      <c r="BP123" s="1"/>
      <c r="BQ123" s="1"/>
      <c r="BR123" s="1"/>
      <c r="BS123" s="1"/>
      <c r="BT123" s="1"/>
      <c r="BU123" s="1"/>
      <c r="BV123" s="1"/>
      <c r="BW123" s="1"/>
      <c r="BX123" s="1"/>
      <c r="BY123" s="1"/>
      <c r="BZ123" s="1"/>
      <c r="CA123" s="1"/>
      <c r="CB123" s="1"/>
      <c r="CC123" s="1"/>
      <c r="CD123" s="1"/>
      <c r="CE123" s="1"/>
      <c r="CF123" s="1"/>
      <c r="CG123" s="68"/>
      <c r="CH123" s="1"/>
      <c r="CI123" s="1"/>
      <c r="CJ123" s="1"/>
      <c r="CK123" s="1"/>
      <c r="CL123" s="1"/>
      <c r="CM123" s="1"/>
      <c r="CN123" s="1"/>
    </row>
    <row r="124" spans="1:92" ht="24.75" hidden="1" customHeight="1" x14ac:dyDescent="0.3">
      <c r="A124" s="1"/>
      <c r="B124" s="325"/>
      <c r="C124" s="205"/>
      <c r="D124" s="328"/>
      <c r="E124" s="324">
        <f>'RTU2'!B52</f>
        <v>0</v>
      </c>
      <c r="F124" s="228"/>
      <c r="G124" s="228"/>
      <c r="H124" s="228"/>
      <c r="I124" s="228"/>
      <c r="J124" s="228"/>
      <c r="K124" s="228"/>
      <c r="L124" s="228"/>
      <c r="M124" s="228"/>
      <c r="N124" s="228"/>
      <c r="O124" s="228"/>
      <c r="P124" s="228"/>
      <c r="Q124" s="228"/>
      <c r="R124" s="228"/>
      <c r="S124" s="228"/>
      <c r="T124" s="228"/>
      <c r="U124" s="228"/>
      <c r="V124" s="228"/>
      <c r="W124" s="228"/>
      <c r="X124" s="228"/>
      <c r="Y124" s="228"/>
      <c r="Z124" s="228"/>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8"/>
      <c r="BK124" s="228"/>
      <c r="BL124" s="228"/>
      <c r="BM124" s="228"/>
      <c r="BN124" s="228"/>
      <c r="BO124" s="237"/>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row>
    <row r="125" spans="1:92" ht="24.75" hidden="1" customHeight="1" x14ac:dyDescent="0.3">
      <c r="A125" s="1"/>
      <c r="B125" s="333"/>
      <c r="C125" s="275"/>
      <c r="D125" s="313"/>
      <c r="E125" s="324">
        <f>'RTU2'!B53</f>
        <v>0</v>
      </c>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8"/>
      <c r="BK125" s="228"/>
      <c r="BL125" s="228"/>
      <c r="BM125" s="228"/>
      <c r="BN125" s="228"/>
      <c r="BO125" s="237"/>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row>
    <row r="126" spans="1:92" ht="24.75" hidden="1" customHeight="1" x14ac:dyDescent="0.3">
      <c r="A126" s="1"/>
      <c r="B126" s="336" t="s">
        <v>131</v>
      </c>
      <c r="C126" s="234"/>
      <c r="D126" s="283"/>
      <c r="E126" s="324">
        <f>'RTU3'!B51</f>
        <v>0</v>
      </c>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8"/>
      <c r="BK126" s="228"/>
      <c r="BL126" s="228"/>
      <c r="BM126" s="228"/>
      <c r="BN126" s="228"/>
      <c r="BO126" s="237"/>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row>
    <row r="127" spans="1:92" ht="24.75" hidden="1" customHeight="1" x14ac:dyDescent="0.3">
      <c r="A127" s="1"/>
      <c r="B127" s="325"/>
      <c r="C127" s="205"/>
      <c r="D127" s="328"/>
      <c r="E127" s="324">
        <f>'RTU3'!B52</f>
        <v>0</v>
      </c>
      <c r="F127" s="228"/>
      <c r="G127" s="228"/>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8"/>
      <c r="BK127" s="228"/>
      <c r="BL127" s="228"/>
      <c r="BM127" s="228"/>
      <c r="BN127" s="228"/>
      <c r="BO127" s="237"/>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row>
    <row r="128" spans="1:92" ht="24.75" hidden="1" customHeight="1" x14ac:dyDescent="0.3">
      <c r="A128" s="1"/>
      <c r="B128" s="333"/>
      <c r="C128" s="275"/>
      <c r="D128" s="313"/>
      <c r="E128" s="324">
        <f>'RTU3'!B53</f>
        <v>0</v>
      </c>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8"/>
      <c r="BK128" s="228"/>
      <c r="BL128" s="228"/>
      <c r="BM128" s="228"/>
      <c r="BN128" s="228"/>
      <c r="BO128" s="237"/>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row>
    <row r="129" spans="1:92" ht="24.75" hidden="1" customHeight="1" x14ac:dyDescent="0.3">
      <c r="A129" s="1"/>
      <c r="B129" s="336" t="s">
        <v>132</v>
      </c>
      <c r="C129" s="234"/>
      <c r="D129" s="283"/>
      <c r="E129" s="337">
        <f>'RTU4'!B51</f>
        <v>0</v>
      </c>
      <c r="F129" s="234"/>
      <c r="G129" s="234"/>
      <c r="H129" s="234"/>
      <c r="I129" s="234"/>
      <c r="J129" s="234"/>
      <c r="K129" s="234"/>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c r="AI129" s="234"/>
      <c r="AJ129" s="234"/>
      <c r="AK129" s="234"/>
      <c r="AL129" s="234"/>
      <c r="AM129" s="234"/>
      <c r="AN129" s="234"/>
      <c r="AO129" s="234"/>
      <c r="AP129" s="234"/>
      <c r="AQ129" s="234"/>
      <c r="AR129" s="234"/>
      <c r="AS129" s="234"/>
      <c r="AT129" s="234"/>
      <c r="AU129" s="234"/>
      <c r="AV129" s="234"/>
      <c r="AW129" s="234"/>
      <c r="AX129" s="234"/>
      <c r="AY129" s="234"/>
      <c r="AZ129" s="234"/>
      <c r="BA129" s="234"/>
      <c r="BB129" s="234"/>
      <c r="BC129" s="234"/>
      <c r="BD129" s="234"/>
      <c r="BE129" s="234"/>
      <c r="BF129" s="234"/>
      <c r="BG129" s="234"/>
      <c r="BH129" s="234"/>
      <c r="BI129" s="234"/>
      <c r="BJ129" s="234"/>
      <c r="BK129" s="234"/>
      <c r="BL129" s="234"/>
      <c r="BM129" s="234"/>
      <c r="BN129" s="234"/>
      <c r="BO129" s="235"/>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row>
    <row r="130" spans="1:92" ht="24.75" hidden="1" customHeight="1" x14ac:dyDescent="0.3">
      <c r="A130" s="1"/>
      <c r="B130" s="325"/>
      <c r="C130" s="205"/>
      <c r="D130" s="328"/>
      <c r="E130" s="337">
        <f>'RTU4'!B52</f>
        <v>0</v>
      </c>
      <c r="F130" s="234"/>
      <c r="G130" s="234"/>
      <c r="H130" s="234"/>
      <c r="I130" s="234"/>
      <c r="J130" s="234"/>
      <c r="K130" s="234"/>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c r="AI130" s="234"/>
      <c r="AJ130" s="234"/>
      <c r="AK130" s="234"/>
      <c r="AL130" s="234"/>
      <c r="AM130" s="234"/>
      <c r="AN130" s="234"/>
      <c r="AO130" s="234"/>
      <c r="AP130" s="234"/>
      <c r="AQ130" s="234"/>
      <c r="AR130" s="234"/>
      <c r="AS130" s="234"/>
      <c r="AT130" s="234"/>
      <c r="AU130" s="234"/>
      <c r="AV130" s="234"/>
      <c r="AW130" s="234"/>
      <c r="AX130" s="234"/>
      <c r="AY130" s="234"/>
      <c r="AZ130" s="234"/>
      <c r="BA130" s="234"/>
      <c r="BB130" s="234"/>
      <c r="BC130" s="234"/>
      <c r="BD130" s="234"/>
      <c r="BE130" s="234"/>
      <c r="BF130" s="234"/>
      <c r="BG130" s="234"/>
      <c r="BH130" s="234"/>
      <c r="BI130" s="234"/>
      <c r="BJ130" s="234"/>
      <c r="BK130" s="234"/>
      <c r="BL130" s="234"/>
      <c r="BM130" s="234"/>
      <c r="BN130" s="234"/>
      <c r="BO130" s="235"/>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row>
    <row r="131" spans="1:92" ht="24.75" hidden="1" customHeight="1" x14ac:dyDescent="0.3">
      <c r="A131" s="1"/>
      <c r="B131" s="333"/>
      <c r="C131" s="275"/>
      <c r="D131" s="313"/>
      <c r="E131" s="337">
        <f>'RTU4'!B53</f>
        <v>0</v>
      </c>
      <c r="F131" s="234"/>
      <c r="G131" s="234"/>
      <c r="H131" s="234"/>
      <c r="I131" s="234"/>
      <c r="J131" s="234"/>
      <c r="K131" s="234"/>
      <c r="L131" s="234"/>
      <c r="M131" s="234"/>
      <c r="N131" s="234"/>
      <c r="O131" s="234"/>
      <c r="P131" s="234"/>
      <c r="Q131" s="234"/>
      <c r="R131" s="234"/>
      <c r="S131" s="234"/>
      <c r="T131" s="234"/>
      <c r="U131" s="234"/>
      <c r="V131" s="234"/>
      <c r="W131" s="234"/>
      <c r="X131" s="234"/>
      <c r="Y131" s="234"/>
      <c r="Z131" s="234"/>
      <c r="AA131" s="234"/>
      <c r="AB131" s="234"/>
      <c r="AC131" s="234"/>
      <c r="AD131" s="234"/>
      <c r="AE131" s="234"/>
      <c r="AF131" s="234"/>
      <c r="AG131" s="234"/>
      <c r="AH131" s="234"/>
      <c r="AI131" s="234"/>
      <c r="AJ131" s="234"/>
      <c r="AK131" s="234"/>
      <c r="AL131" s="234"/>
      <c r="AM131" s="234"/>
      <c r="AN131" s="234"/>
      <c r="AO131" s="234"/>
      <c r="AP131" s="234"/>
      <c r="AQ131" s="234"/>
      <c r="AR131" s="234"/>
      <c r="AS131" s="234"/>
      <c r="AT131" s="234"/>
      <c r="AU131" s="234"/>
      <c r="AV131" s="234"/>
      <c r="AW131" s="234"/>
      <c r="AX131" s="234"/>
      <c r="AY131" s="234"/>
      <c r="AZ131" s="234"/>
      <c r="BA131" s="234"/>
      <c r="BB131" s="234"/>
      <c r="BC131" s="234"/>
      <c r="BD131" s="234"/>
      <c r="BE131" s="234"/>
      <c r="BF131" s="234"/>
      <c r="BG131" s="234"/>
      <c r="BH131" s="234"/>
      <c r="BI131" s="234"/>
      <c r="BJ131" s="234"/>
      <c r="BK131" s="234"/>
      <c r="BL131" s="234"/>
      <c r="BM131" s="234"/>
      <c r="BN131" s="234"/>
      <c r="BO131" s="235"/>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row>
    <row r="132" spans="1:92" ht="24.75" hidden="1" customHeight="1" x14ac:dyDescent="0.3">
      <c r="A132" s="1"/>
      <c r="B132" s="336" t="s">
        <v>133</v>
      </c>
      <c r="C132" s="234"/>
      <c r="D132" s="283"/>
      <c r="E132" s="334">
        <f>'RTU5'!B51</f>
        <v>0</v>
      </c>
      <c r="F132" s="263"/>
      <c r="G132" s="263"/>
      <c r="H132" s="263"/>
      <c r="I132" s="263"/>
      <c r="J132" s="263"/>
      <c r="K132" s="263"/>
      <c r="L132" s="263"/>
      <c r="M132" s="263"/>
      <c r="N132" s="263"/>
      <c r="O132" s="263"/>
      <c r="P132" s="263"/>
      <c r="Q132" s="263"/>
      <c r="R132" s="263"/>
      <c r="S132" s="263"/>
      <c r="T132" s="263"/>
      <c r="U132" s="263"/>
      <c r="V132" s="263"/>
      <c r="W132" s="263"/>
      <c r="X132" s="263"/>
      <c r="Y132" s="263"/>
      <c r="Z132" s="263"/>
      <c r="AA132" s="263"/>
      <c r="AB132" s="263"/>
      <c r="AC132" s="263"/>
      <c r="AD132" s="263"/>
      <c r="AE132" s="263"/>
      <c r="AF132" s="263"/>
      <c r="AG132" s="263"/>
      <c r="AH132" s="263"/>
      <c r="AI132" s="263"/>
      <c r="AJ132" s="263"/>
      <c r="AK132" s="263"/>
      <c r="AL132" s="263"/>
      <c r="AM132" s="263"/>
      <c r="AN132" s="263"/>
      <c r="AO132" s="263"/>
      <c r="AP132" s="263"/>
      <c r="AQ132" s="263"/>
      <c r="AR132" s="263"/>
      <c r="AS132" s="263"/>
      <c r="AT132" s="263"/>
      <c r="AU132" s="263"/>
      <c r="AV132" s="263"/>
      <c r="AW132" s="263"/>
      <c r="AX132" s="263"/>
      <c r="AY132" s="263"/>
      <c r="AZ132" s="263"/>
      <c r="BA132" s="263"/>
      <c r="BB132" s="263"/>
      <c r="BC132" s="263"/>
      <c r="BD132" s="263"/>
      <c r="BE132" s="263"/>
      <c r="BF132" s="263"/>
      <c r="BG132" s="263"/>
      <c r="BH132" s="263"/>
      <c r="BI132" s="263"/>
      <c r="BJ132" s="263"/>
      <c r="BK132" s="263"/>
      <c r="BL132" s="263"/>
      <c r="BM132" s="263"/>
      <c r="BN132" s="263"/>
      <c r="BO132" s="33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row>
    <row r="133" spans="1:92" ht="24.75" hidden="1" customHeight="1" x14ac:dyDescent="0.3">
      <c r="A133" s="1"/>
      <c r="B133" s="325"/>
      <c r="C133" s="205"/>
      <c r="D133" s="328"/>
      <c r="E133" s="335">
        <f>'RTU5'!B52</f>
        <v>0</v>
      </c>
      <c r="F133" s="228"/>
      <c r="G133" s="228"/>
      <c r="H133" s="228"/>
      <c r="I133" s="228"/>
      <c r="J133" s="228"/>
      <c r="K133" s="228"/>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8"/>
      <c r="BK133" s="228"/>
      <c r="BL133" s="228"/>
      <c r="BM133" s="228"/>
      <c r="BN133" s="228"/>
      <c r="BO133" s="237"/>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row>
    <row r="134" spans="1:92" ht="24.75" hidden="1" customHeight="1" x14ac:dyDescent="0.3">
      <c r="A134" s="1"/>
      <c r="B134" s="333"/>
      <c r="C134" s="275"/>
      <c r="D134" s="313"/>
      <c r="E134" s="352">
        <f>'RTU5'!B53</f>
        <v>0</v>
      </c>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c r="BC134" s="205"/>
      <c r="BD134" s="205"/>
      <c r="BE134" s="205"/>
      <c r="BF134" s="205"/>
      <c r="BG134" s="205"/>
      <c r="BH134" s="205"/>
      <c r="BI134" s="205"/>
      <c r="BJ134" s="205"/>
      <c r="BK134" s="205"/>
      <c r="BL134" s="205"/>
      <c r="BM134" s="205"/>
      <c r="BN134" s="205"/>
      <c r="BO134" s="206"/>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row>
    <row r="135" spans="1:92" ht="24.75" hidden="1" customHeight="1" x14ac:dyDescent="0.3">
      <c r="A135" s="1"/>
      <c r="B135" s="336" t="s">
        <v>134</v>
      </c>
      <c r="C135" s="234"/>
      <c r="D135" s="283"/>
      <c r="E135" s="353">
        <f>'RTU6'!B51</f>
        <v>0</v>
      </c>
      <c r="F135" s="234"/>
      <c r="G135" s="234"/>
      <c r="H135" s="234"/>
      <c r="I135" s="234"/>
      <c r="J135" s="234"/>
      <c r="K135" s="234"/>
      <c r="L135" s="234"/>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34"/>
      <c r="BK135" s="234"/>
      <c r="BL135" s="234"/>
      <c r="BM135" s="234"/>
      <c r="BN135" s="234"/>
      <c r="BO135" s="235"/>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row>
    <row r="136" spans="1:92" ht="24.75" hidden="1" customHeight="1" x14ac:dyDescent="0.3">
      <c r="A136" s="1"/>
      <c r="B136" s="325"/>
      <c r="C136" s="205"/>
      <c r="D136" s="328"/>
      <c r="E136" s="354"/>
      <c r="F136" s="228"/>
      <c r="G136" s="228"/>
      <c r="H136" s="228"/>
      <c r="I136" s="228"/>
      <c r="J136" s="228"/>
      <c r="K136" s="228"/>
      <c r="L136" s="228"/>
      <c r="M136" s="228"/>
      <c r="N136" s="228"/>
      <c r="O136" s="228"/>
      <c r="P136" s="228"/>
      <c r="Q136" s="228"/>
      <c r="R136" s="228"/>
      <c r="S136" s="228"/>
      <c r="T136" s="228"/>
      <c r="U136" s="228"/>
      <c r="V136" s="228"/>
      <c r="W136" s="228"/>
      <c r="X136" s="228"/>
      <c r="Y136" s="228"/>
      <c r="Z136" s="228"/>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8"/>
      <c r="BK136" s="228"/>
      <c r="BL136" s="228"/>
      <c r="BM136" s="228"/>
      <c r="BN136" s="228"/>
      <c r="BO136" s="237"/>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row>
    <row r="137" spans="1:92" ht="24.75" hidden="1" customHeight="1" x14ac:dyDescent="0.3">
      <c r="A137" s="1"/>
      <c r="B137" s="333"/>
      <c r="C137" s="275"/>
      <c r="D137" s="313"/>
      <c r="E137" s="346"/>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c r="AV137" s="275"/>
      <c r="AW137" s="275"/>
      <c r="AX137" s="275"/>
      <c r="AY137" s="275"/>
      <c r="AZ137" s="275"/>
      <c r="BA137" s="275"/>
      <c r="BB137" s="275"/>
      <c r="BC137" s="275"/>
      <c r="BD137" s="275"/>
      <c r="BE137" s="275"/>
      <c r="BF137" s="275"/>
      <c r="BG137" s="275"/>
      <c r="BH137" s="275"/>
      <c r="BI137" s="275"/>
      <c r="BJ137" s="275"/>
      <c r="BK137" s="275"/>
      <c r="BL137" s="275"/>
      <c r="BM137" s="275"/>
      <c r="BN137" s="275"/>
      <c r="BO137" s="31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row>
    <row r="138" spans="1:92" ht="24.75" hidden="1" customHeight="1" x14ac:dyDescent="0.3">
      <c r="A138" s="1"/>
      <c r="B138" s="355" t="s">
        <v>135</v>
      </c>
      <c r="C138" s="234"/>
      <c r="D138" s="283"/>
      <c r="E138" s="233">
        <f>'BR EF'!B18</f>
        <v>0</v>
      </c>
      <c r="F138" s="234"/>
      <c r="G138" s="234"/>
      <c r="H138" s="234"/>
      <c r="I138" s="234"/>
      <c r="J138" s="234"/>
      <c r="K138" s="234"/>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34"/>
      <c r="BK138" s="234"/>
      <c r="BL138" s="234"/>
      <c r="BM138" s="234"/>
      <c r="BN138" s="234"/>
      <c r="BO138" s="235"/>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row>
    <row r="139" spans="1:92" ht="24.75" hidden="1" customHeight="1" x14ac:dyDescent="0.3">
      <c r="A139" s="1"/>
      <c r="B139" s="325"/>
      <c r="C139" s="205"/>
      <c r="D139" s="328"/>
      <c r="E139" s="233"/>
      <c r="F139" s="234"/>
      <c r="G139" s="234"/>
      <c r="H139" s="234"/>
      <c r="I139" s="234"/>
      <c r="J139" s="234"/>
      <c r="K139" s="234"/>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c r="AI139" s="234"/>
      <c r="AJ139" s="234"/>
      <c r="AK139" s="234"/>
      <c r="AL139" s="234"/>
      <c r="AM139" s="234"/>
      <c r="AN139" s="234"/>
      <c r="AO139" s="234"/>
      <c r="AP139" s="234"/>
      <c r="AQ139" s="234"/>
      <c r="AR139" s="234"/>
      <c r="AS139" s="234"/>
      <c r="AT139" s="234"/>
      <c r="AU139" s="234"/>
      <c r="AV139" s="234"/>
      <c r="AW139" s="234"/>
      <c r="AX139" s="234"/>
      <c r="AY139" s="234"/>
      <c r="AZ139" s="234"/>
      <c r="BA139" s="234"/>
      <c r="BB139" s="234"/>
      <c r="BC139" s="234"/>
      <c r="BD139" s="234"/>
      <c r="BE139" s="234"/>
      <c r="BF139" s="234"/>
      <c r="BG139" s="234"/>
      <c r="BH139" s="234"/>
      <c r="BI139" s="234"/>
      <c r="BJ139" s="234"/>
      <c r="BK139" s="234"/>
      <c r="BL139" s="234"/>
      <c r="BM139" s="234"/>
      <c r="BN139" s="234"/>
      <c r="BO139" s="235"/>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row>
    <row r="140" spans="1:92" ht="24.75" hidden="1" customHeight="1" x14ac:dyDescent="0.3">
      <c r="A140" s="1"/>
      <c r="B140" s="325"/>
      <c r="C140" s="205"/>
      <c r="D140" s="328"/>
      <c r="E140" s="236"/>
      <c r="F140" s="228"/>
      <c r="G140" s="228"/>
      <c r="H140" s="228"/>
      <c r="I140" s="228"/>
      <c r="J140" s="228"/>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8"/>
      <c r="BK140" s="228"/>
      <c r="BL140" s="228"/>
      <c r="BM140" s="228"/>
      <c r="BN140" s="228"/>
      <c r="BO140" s="237"/>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row>
    <row r="141" spans="1:92" ht="24.75" hidden="1" customHeight="1" x14ac:dyDescent="0.3">
      <c r="A141" s="1"/>
      <c r="B141" s="356"/>
      <c r="C141" s="302"/>
      <c r="D141" s="357"/>
      <c r="E141" s="358"/>
      <c r="F141" s="302"/>
      <c r="G141" s="302"/>
      <c r="H141" s="302"/>
      <c r="I141" s="302"/>
      <c r="J141" s="302"/>
      <c r="K141" s="302"/>
      <c r="L141" s="302"/>
      <c r="M141" s="302"/>
      <c r="N141" s="302"/>
      <c r="O141" s="302"/>
      <c r="P141" s="302"/>
      <c r="Q141" s="302"/>
      <c r="R141" s="302"/>
      <c r="S141" s="302"/>
      <c r="T141" s="302"/>
      <c r="U141" s="302"/>
      <c r="V141" s="302"/>
      <c r="W141" s="302"/>
      <c r="X141" s="302"/>
      <c r="Y141" s="302"/>
      <c r="Z141" s="302"/>
      <c r="AA141" s="302"/>
      <c r="AB141" s="302"/>
      <c r="AC141" s="302"/>
      <c r="AD141" s="302"/>
      <c r="AE141" s="302"/>
      <c r="AF141" s="302"/>
      <c r="AG141" s="302"/>
      <c r="AH141" s="302"/>
      <c r="AI141" s="302"/>
      <c r="AJ141" s="302"/>
      <c r="AK141" s="302"/>
      <c r="AL141" s="302"/>
      <c r="AM141" s="302"/>
      <c r="AN141" s="302"/>
      <c r="AO141" s="302"/>
      <c r="AP141" s="302"/>
      <c r="AQ141" s="302"/>
      <c r="AR141" s="302"/>
      <c r="AS141" s="302"/>
      <c r="AT141" s="302"/>
      <c r="AU141" s="302"/>
      <c r="AV141" s="302"/>
      <c r="AW141" s="302"/>
      <c r="AX141" s="302"/>
      <c r="AY141" s="302"/>
      <c r="AZ141" s="302"/>
      <c r="BA141" s="302"/>
      <c r="BB141" s="302"/>
      <c r="BC141" s="302"/>
      <c r="BD141" s="302"/>
      <c r="BE141" s="302"/>
      <c r="BF141" s="302"/>
      <c r="BG141" s="302"/>
      <c r="BH141" s="302"/>
      <c r="BI141" s="302"/>
      <c r="BJ141" s="302"/>
      <c r="BK141" s="302"/>
      <c r="BL141" s="302"/>
      <c r="BM141" s="302"/>
      <c r="BN141" s="302"/>
      <c r="BO141" s="303"/>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row>
    <row r="142" spans="1:92" ht="15.75" customHeight="1" x14ac:dyDescent="0.3">
      <c r="A142" s="1"/>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c r="BJ142" s="69"/>
      <c r="BK142" s="69"/>
      <c r="BL142" s="69"/>
      <c r="BM142" s="69"/>
      <c r="BN142" s="69"/>
      <c r="BO142" s="69"/>
      <c r="BP142" s="69"/>
      <c r="BQ142" s="1"/>
      <c r="BR142" s="69"/>
      <c r="BS142" s="69"/>
      <c r="BT142" s="69"/>
      <c r="BU142" s="69"/>
      <c r="BV142" s="69"/>
      <c r="BW142" s="69"/>
      <c r="BX142" s="69"/>
      <c r="BY142" s="69"/>
      <c r="BZ142" s="69"/>
      <c r="CA142" s="69"/>
      <c r="CB142" s="69"/>
      <c r="CC142" s="69"/>
      <c r="CD142" s="69"/>
      <c r="CE142" s="1"/>
      <c r="CF142" s="1"/>
      <c r="CG142" s="1"/>
      <c r="CH142" s="1"/>
      <c r="CI142" s="1"/>
      <c r="CJ142" s="1"/>
      <c r="CK142" s="1"/>
      <c r="CL142" s="1"/>
      <c r="CM142" s="1"/>
      <c r="CN142" s="1"/>
    </row>
    <row r="143" spans="1:92" ht="15.75" customHeight="1" x14ac:dyDescent="0.3">
      <c r="A143" s="1"/>
      <c r="B143" s="69"/>
      <c r="C143" s="238" t="s">
        <v>136</v>
      </c>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205"/>
      <c r="AW143" s="205"/>
      <c r="AX143" s="205"/>
      <c r="AY143" s="205"/>
      <c r="AZ143" s="205"/>
      <c r="BA143" s="205"/>
      <c r="BB143" s="205"/>
      <c r="BC143" s="205"/>
      <c r="BD143" s="205"/>
      <c r="BE143" s="205"/>
      <c r="BF143" s="205"/>
      <c r="BG143" s="205"/>
      <c r="BH143" s="205"/>
      <c r="BI143" s="205"/>
      <c r="BJ143" s="205"/>
      <c r="BK143" s="205"/>
      <c r="BL143" s="205"/>
      <c r="BM143" s="205"/>
      <c r="BN143" s="205"/>
      <c r="BO143" s="205"/>
      <c r="BP143" s="205"/>
      <c r="BQ143" s="205"/>
      <c r="BR143" s="205"/>
      <c r="BS143" s="205"/>
      <c r="BT143" s="205"/>
      <c r="BU143" s="205"/>
      <c r="BV143" s="205"/>
      <c r="BW143" s="205"/>
      <c r="BX143" s="205"/>
      <c r="BY143" s="205"/>
      <c r="BZ143" s="205"/>
      <c r="CA143" s="205"/>
      <c r="CB143" s="205"/>
      <c r="CC143" s="205"/>
      <c r="CD143" s="69"/>
      <c r="CE143" s="1"/>
      <c r="CF143" s="1"/>
      <c r="CG143" s="1"/>
      <c r="CH143" s="1"/>
      <c r="CI143" s="1"/>
      <c r="CJ143" s="1"/>
      <c r="CK143" s="1"/>
      <c r="CL143" s="1"/>
      <c r="CM143" s="1"/>
      <c r="CN143" s="1"/>
    </row>
    <row r="144" spans="1:92" ht="15.75" customHeight="1" x14ac:dyDescent="0.3">
      <c r="A144" s="1"/>
      <c r="B144" s="69"/>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69"/>
      <c r="BQ144" s="1"/>
      <c r="BR144" s="1"/>
      <c r="BS144" s="1"/>
      <c r="BT144" s="1"/>
      <c r="BU144" s="1"/>
      <c r="BV144" s="1"/>
      <c r="BW144" s="1"/>
      <c r="BX144" s="1"/>
      <c r="BY144" s="1"/>
      <c r="BZ144" s="1"/>
      <c r="CA144" s="1"/>
      <c r="CB144" s="1"/>
      <c r="CC144" s="1"/>
      <c r="CD144" s="69"/>
      <c r="CE144" s="1"/>
      <c r="CF144" s="1"/>
      <c r="CG144" s="1"/>
      <c r="CH144" s="1"/>
      <c r="CI144" s="1"/>
      <c r="CJ144" s="1"/>
      <c r="CK144" s="1"/>
      <c r="CL144" s="1"/>
      <c r="CM144" s="1"/>
      <c r="CN144" s="1"/>
    </row>
    <row r="145" spans="1:92" ht="15.75" customHeight="1" x14ac:dyDescent="0.3">
      <c r="A145" s="1"/>
      <c r="B145" s="69"/>
      <c r="C145" s="1"/>
      <c r="D145" s="239" t="s">
        <v>137</v>
      </c>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5"/>
      <c r="AE145" s="1"/>
      <c r="AF145" s="1"/>
      <c r="AG145" s="240" t="s">
        <v>138</v>
      </c>
      <c r="AH145" s="241"/>
      <c r="AI145" s="241"/>
      <c r="AJ145" s="241"/>
      <c r="AK145" s="241"/>
      <c r="AL145" s="241"/>
      <c r="AM145" s="241"/>
      <c r="AN145" s="241"/>
      <c r="AO145" s="241"/>
      <c r="AP145" s="241"/>
      <c r="AQ145" s="241"/>
      <c r="AR145" s="241"/>
      <c r="AS145" s="241"/>
      <c r="AT145" s="241"/>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2"/>
      <c r="BP145" s="69"/>
      <c r="BQ145" s="1"/>
      <c r="BR145" s="1"/>
      <c r="BS145" s="1"/>
      <c r="BT145" s="1"/>
      <c r="BU145" s="1"/>
      <c r="BV145" s="1"/>
      <c r="BW145" s="1"/>
      <c r="BX145" s="1"/>
      <c r="BY145" s="1"/>
      <c r="BZ145" s="1"/>
      <c r="CA145" s="1"/>
      <c r="CB145" s="1"/>
      <c r="CC145" s="1"/>
      <c r="CD145" s="69"/>
      <c r="CE145" s="1"/>
      <c r="CF145" s="1"/>
      <c r="CG145" s="1"/>
      <c r="CH145" s="1"/>
      <c r="CI145" s="1"/>
      <c r="CJ145" s="1"/>
      <c r="CK145" s="1"/>
      <c r="CL145" s="1"/>
      <c r="CM145" s="1"/>
      <c r="CN145" s="1"/>
    </row>
    <row r="146" spans="1:92" ht="15.75" customHeight="1" x14ac:dyDescent="0.3">
      <c r="A146" s="1"/>
      <c r="B146" s="69"/>
      <c r="C146" s="1"/>
      <c r="D146" s="243" t="s">
        <v>139</v>
      </c>
      <c r="E146" s="201"/>
      <c r="F146" s="201"/>
      <c r="G146" s="201"/>
      <c r="H146" s="201"/>
      <c r="I146" s="201"/>
      <c r="J146" s="201"/>
      <c r="K146" s="244" t="s">
        <v>140</v>
      </c>
      <c r="L146" s="201"/>
      <c r="M146" s="201"/>
      <c r="N146" s="201"/>
      <c r="O146" s="201"/>
      <c r="P146" s="201"/>
      <c r="Q146" s="201"/>
      <c r="R146" s="201"/>
      <c r="S146" s="201"/>
      <c r="T146" s="201"/>
      <c r="U146" s="201"/>
      <c r="V146" s="201"/>
      <c r="W146" s="201"/>
      <c r="X146" s="201"/>
      <c r="Y146" s="201"/>
      <c r="Z146" s="201"/>
      <c r="AA146" s="201"/>
      <c r="AB146" s="201"/>
      <c r="AC146" s="201"/>
      <c r="AD146" s="245"/>
      <c r="AE146" s="71"/>
      <c r="AF146" s="72"/>
      <c r="AG146" s="243" t="s">
        <v>139</v>
      </c>
      <c r="AH146" s="201"/>
      <c r="AI146" s="201"/>
      <c r="AJ146" s="201"/>
      <c r="AK146" s="201"/>
      <c r="AL146" s="201"/>
      <c r="AM146" s="201"/>
      <c r="AN146" s="201"/>
      <c r="AO146" s="201"/>
      <c r="AP146" s="201"/>
      <c r="AQ146" s="201"/>
      <c r="AR146" s="201"/>
      <c r="AS146" s="201"/>
      <c r="AT146" s="208"/>
      <c r="AU146" s="259" t="s">
        <v>141</v>
      </c>
      <c r="AV146" s="231"/>
      <c r="AW146" s="231"/>
      <c r="AX146" s="231"/>
      <c r="AY146" s="231"/>
      <c r="AZ146" s="231"/>
      <c r="BA146" s="231"/>
      <c r="BB146" s="231"/>
      <c r="BC146" s="231"/>
      <c r="BD146" s="231"/>
      <c r="BE146" s="231"/>
      <c r="BF146" s="231"/>
      <c r="BG146" s="231"/>
      <c r="BH146" s="231"/>
      <c r="BI146" s="231"/>
      <c r="BJ146" s="231"/>
      <c r="BK146" s="231"/>
      <c r="BL146" s="231"/>
      <c r="BM146" s="231"/>
      <c r="BN146" s="231"/>
      <c r="BO146" s="232"/>
      <c r="BP146" s="72"/>
      <c r="BQ146" s="72"/>
      <c r="BR146" s="73"/>
      <c r="BS146" s="251" t="s">
        <v>142</v>
      </c>
      <c r="BT146" s="214"/>
      <c r="BU146" s="214"/>
      <c r="BV146" s="252"/>
      <c r="BW146" s="260" t="s">
        <v>143</v>
      </c>
      <c r="BX146" s="214"/>
      <c r="BY146" s="214"/>
      <c r="BZ146" s="214"/>
      <c r="CA146" s="214"/>
      <c r="CB146" s="214"/>
      <c r="CC146" s="215"/>
      <c r="CD146" s="69"/>
      <c r="CE146" s="1"/>
      <c r="CF146" s="1"/>
      <c r="CG146" s="1"/>
      <c r="CH146" s="1"/>
      <c r="CI146" s="1"/>
      <c r="CJ146" s="1"/>
      <c r="CK146" s="1"/>
      <c r="CL146" s="1"/>
      <c r="CM146" s="1"/>
      <c r="CN146" s="1"/>
    </row>
    <row r="147" spans="1:92" ht="15.75" customHeight="1" x14ac:dyDescent="0.3">
      <c r="A147" s="1"/>
      <c r="B147" s="69"/>
      <c r="C147" s="1"/>
      <c r="D147" s="262" t="s">
        <v>144</v>
      </c>
      <c r="E147" s="263"/>
      <c r="F147" s="263"/>
      <c r="G147" s="263"/>
      <c r="H147" s="263"/>
      <c r="I147" s="263"/>
      <c r="J147" s="263"/>
      <c r="K147" s="267" t="s">
        <v>145</v>
      </c>
      <c r="L147" s="256"/>
      <c r="M147" s="256"/>
      <c r="N147" s="256"/>
      <c r="O147" s="256"/>
      <c r="P147" s="264" t="s">
        <v>146</v>
      </c>
      <c r="Q147" s="256"/>
      <c r="R147" s="256"/>
      <c r="S147" s="256"/>
      <c r="T147" s="265"/>
      <c r="U147" s="264" t="s">
        <v>147</v>
      </c>
      <c r="V147" s="256"/>
      <c r="W147" s="256"/>
      <c r="X147" s="256"/>
      <c r="Y147" s="265"/>
      <c r="Z147" s="264" t="s">
        <v>148</v>
      </c>
      <c r="AA147" s="256"/>
      <c r="AB147" s="256"/>
      <c r="AC147" s="256"/>
      <c r="AD147" s="266"/>
      <c r="AE147" s="72"/>
      <c r="AF147" s="72"/>
      <c r="AG147" s="262" t="s">
        <v>149</v>
      </c>
      <c r="AH147" s="263"/>
      <c r="AI147" s="263"/>
      <c r="AJ147" s="365"/>
      <c r="AK147" s="318" t="s">
        <v>144</v>
      </c>
      <c r="AL147" s="205"/>
      <c r="AM147" s="205"/>
      <c r="AN147" s="205"/>
      <c r="AO147" s="314"/>
      <c r="AP147" s="359" t="s">
        <v>150</v>
      </c>
      <c r="AQ147" s="205"/>
      <c r="AR147" s="205"/>
      <c r="AS147" s="205"/>
      <c r="AT147" s="314"/>
      <c r="AU147" s="360" t="s">
        <v>145</v>
      </c>
      <c r="AV147" s="205"/>
      <c r="AW147" s="205"/>
      <c r="AX147" s="205"/>
      <c r="AY147" s="328"/>
      <c r="AZ147" s="364" t="s">
        <v>146</v>
      </c>
      <c r="BA147" s="275"/>
      <c r="BB147" s="275"/>
      <c r="BC147" s="275"/>
      <c r="BD147" s="275"/>
      <c r="BE147" s="313"/>
      <c r="BF147" s="360" t="s">
        <v>147</v>
      </c>
      <c r="BG147" s="205"/>
      <c r="BH147" s="205"/>
      <c r="BI147" s="205"/>
      <c r="BJ147" s="328"/>
      <c r="BK147" s="264" t="s">
        <v>148</v>
      </c>
      <c r="BL147" s="256"/>
      <c r="BM147" s="256"/>
      <c r="BN147" s="256"/>
      <c r="BO147" s="266"/>
      <c r="BP147" s="76"/>
      <c r="BQ147" s="76"/>
      <c r="BR147" s="77"/>
      <c r="BS147" s="253"/>
      <c r="BT147" s="231"/>
      <c r="BU147" s="231"/>
      <c r="BV147" s="254"/>
      <c r="BW147" s="261"/>
      <c r="BX147" s="231"/>
      <c r="BY147" s="231"/>
      <c r="BZ147" s="231"/>
      <c r="CA147" s="231"/>
      <c r="CB147" s="231"/>
      <c r="CC147" s="232"/>
      <c r="CD147" s="69"/>
      <c r="CE147" s="1"/>
      <c r="CF147" s="1"/>
      <c r="CG147" s="1"/>
      <c r="CH147" s="1"/>
      <c r="CI147" s="1"/>
      <c r="CJ147" s="1"/>
      <c r="CK147" s="1"/>
      <c r="CL147" s="1"/>
      <c r="CM147" s="1"/>
      <c r="CN147" s="1"/>
    </row>
    <row r="148" spans="1:92" ht="15.75" customHeight="1" x14ac:dyDescent="0.3">
      <c r="A148" s="1"/>
      <c r="B148" s="69"/>
      <c r="C148" s="1"/>
      <c r="D148" s="253"/>
      <c r="E148" s="231"/>
      <c r="F148" s="231"/>
      <c r="G148" s="231"/>
      <c r="H148" s="231"/>
      <c r="I148" s="231"/>
      <c r="J148" s="231"/>
      <c r="K148" s="307" t="s">
        <v>151</v>
      </c>
      <c r="L148" s="247"/>
      <c r="M148" s="247"/>
      <c r="N148" s="247"/>
      <c r="O148" s="247"/>
      <c r="P148" s="246" t="s">
        <v>152</v>
      </c>
      <c r="Q148" s="247"/>
      <c r="R148" s="247"/>
      <c r="S148" s="247"/>
      <c r="T148" s="250"/>
      <c r="U148" s="246" t="s">
        <v>152</v>
      </c>
      <c r="V148" s="247"/>
      <c r="W148" s="247"/>
      <c r="X148" s="247"/>
      <c r="Y148" s="250"/>
      <c r="Z148" s="246" t="s">
        <v>152</v>
      </c>
      <c r="AA148" s="247"/>
      <c r="AB148" s="247"/>
      <c r="AC148" s="247"/>
      <c r="AD148" s="248"/>
      <c r="AG148" s="253"/>
      <c r="AH148" s="231"/>
      <c r="AI148" s="231"/>
      <c r="AJ148" s="254"/>
      <c r="AK148" s="231"/>
      <c r="AL148" s="231"/>
      <c r="AM148" s="231"/>
      <c r="AN148" s="231"/>
      <c r="AO148" s="254"/>
      <c r="AP148" s="261"/>
      <c r="AQ148" s="231"/>
      <c r="AR148" s="231"/>
      <c r="AS148" s="231"/>
      <c r="AT148" s="254"/>
      <c r="AU148" s="249" t="s">
        <v>151</v>
      </c>
      <c r="AV148" s="247"/>
      <c r="AW148" s="247"/>
      <c r="AX148" s="247"/>
      <c r="AY148" s="250"/>
      <c r="AZ148" s="246" t="s">
        <v>152</v>
      </c>
      <c r="BA148" s="247"/>
      <c r="BB148" s="247"/>
      <c r="BC148" s="247"/>
      <c r="BD148" s="247"/>
      <c r="BE148" s="250"/>
      <c r="BF148" s="246" t="s">
        <v>152</v>
      </c>
      <c r="BG148" s="247"/>
      <c r="BH148" s="247"/>
      <c r="BI148" s="247"/>
      <c r="BJ148" s="250"/>
      <c r="BK148" s="246" t="s">
        <v>152</v>
      </c>
      <c r="BL148" s="247"/>
      <c r="BM148" s="247"/>
      <c r="BN148" s="247"/>
      <c r="BO148" s="248"/>
      <c r="BP148" s="78"/>
      <c r="BQ148" s="78"/>
      <c r="BR148" s="79"/>
      <c r="BS148" s="255" t="s">
        <v>153</v>
      </c>
      <c r="BT148" s="256"/>
      <c r="BU148" s="256"/>
      <c r="BV148" s="225"/>
      <c r="BW148" s="267" t="s">
        <v>154</v>
      </c>
      <c r="BX148" s="256"/>
      <c r="BY148" s="256"/>
      <c r="BZ148" s="256"/>
      <c r="CA148" s="256"/>
      <c r="CB148" s="256"/>
      <c r="CC148" s="266"/>
      <c r="CD148" s="69"/>
      <c r="CE148" s="1"/>
      <c r="CF148" s="1"/>
      <c r="CG148" s="1"/>
      <c r="CH148" s="1"/>
      <c r="CI148" s="1"/>
      <c r="CJ148" s="1"/>
      <c r="CK148" s="1"/>
      <c r="CL148" s="1"/>
      <c r="CM148" s="1"/>
      <c r="CN148" s="1"/>
    </row>
    <row r="149" spans="1:92" ht="15.75" customHeight="1" x14ac:dyDescent="0.3">
      <c r="A149" s="1"/>
      <c r="B149" s="69"/>
      <c r="C149" s="1"/>
      <c r="D149" s="308" t="s">
        <v>155</v>
      </c>
      <c r="E149" s="205"/>
      <c r="F149" s="205"/>
      <c r="G149" s="205"/>
      <c r="H149" s="205"/>
      <c r="I149" s="205"/>
      <c r="J149" s="205"/>
      <c r="K149" s="309">
        <v>16.75</v>
      </c>
      <c r="L149" s="256"/>
      <c r="M149" s="256"/>
      <c r="N149" s="256"/>
      <c r="O149" s="256"/>
      <c r="P149" s="347" t="s">
        <v>156</v>
      </c>
      <c r="Q149" s="348"/>
      <c r="R149" s="348"/>
      <c r="S149" s="348"/>
      <c r="T149" s="349"/>
      <c r="U149" s="350"/>
      <c r="V149" s="256"/>
      <c r="W149" s="256"/>
      <c r="X149" s="256"/>
      <c r="Y149" s="265"/>
      <c r="Z149" s="351"/>
      <c r="AA149" s="263"/>
      <c r="AB149" s="263"/>
      <c r="AC149" s="263"/>
      <c r="AD149" s="331"/>
      <c r="AE149" s="1"/>
      <c r="AF149" s="1"/>
      <c r="AG149" s="224" t="s">
        <v>71</v>
      </c>
      <c r="AH149" s="256"/>
      <c r="AI149" s="256"/>
      <c r="AJ149" s="225"/>
      <c r="AK149" s="361" t="s">
        <v>157</v>
      </c>
      <c r="AL149" s="256"/>
      <c r="AM149" s="256"/>
      <c r="AN149" s="256"/>
      <c r="AO149" s="225"/>
      <c r="AP149" s="361" t="s">
        <v>158</v>
      </c>
      <c r="AQ149" s="256"/>
      <c r="AR149" s="256"/>
      <c r="AS149" s="256"/>
      <c r="AT149" s="225"/>
      <c r="AU149" s="362">
        <v>23.25</v>
      </c>
      <c r="AV149" s="256"/>
      <c r="AW149" s="256"/>
      <c r="AX149" s="256"/>
      <c r="AY149" s="265"/>
      <c r="AZ149" s="363" t="s">
        <v>159</v>
      </c>
      <c r="BA149" s="256"/>
      <c r="BB149" s="256"/>
      <c r="BC149" s="256"/>
      <c r="BD149" s="256"/>
      <c r="BE149" s="256"/>
      <c r="BF149" s="350"/>
      <c r="BG149" s="256"/>
      <c r="BH149" s="256"/>
      <c r="BI149" s="256"/>
      <c r="BJ149" s="265"/>
      <c r="BK149" s="350"/>
      <c r="BL149" s="256"/>
      <c r="BM149" s="256"/>
      <c r="BN149" s="256"/>
      <c r="BO149" s="266"/>
      <c r="BP149" s="78"/>
      <c r="BQ149" s="78"/>
      <c r="BR149" s="79"/>
      <c r="BS149" s="257" t="s">
        <v>160</v>
      </c>
      <c r="BT149" s="228"/>
      <c r="BU149" s="228"/>
      <c r="BV149" s="229"/>
      <c r="BW149" s="258" t="s">
        <v>159</v>
      </c>
      <c r="BX149" s="228"/>
      <c r="BY149" s="228"/>
      <c r="BZ149" s="228"/>
      <c r="CA149" s="228"/>
      <c r="CB149" s="228"/>
      <c r="CC149" s="237"/>
      <c r="CD149" s="69"/>
      <c r="CE149" s="1"/>
      <c r="CF149" s="1"/>
      <c r="CG149" s="1"/>
      <c r="CH149" s="1"/>
      <c r="CI149" s="1"/>
      <c r="CJ149" s="1"/>
      <c r="CK149" s="1"/>
      <c r="CL149" s="1"/>
      <c r="CM149" s="1"/>
      <c r="CN149" s="1"/>
    </row>
    <row r="150" spans="1:92" ht="15.75" customHeight="1" x14ac:dyDescent="0.3">
      <c r="A150" s="1"/>
      <c r="B150" s="69"/>
      <c r="C150" s="1"/>
      <c r="D150" s="272" t="s">
        <v>161</v>
      </c>
      <c r="E150" s="228"/>
      <c r="F150" s="228"/>
      <c r="G150" s="228"/>
      <c r="H150" s="228"/>
      <c r="I150" s="228"/>
      <c r="J150" s="228"/>
      <c r="K150" s="273">
        <v>7.58</v>
      </c>
      <c r="L150" s="228"/>
      <c r="M150" s="228"/>
      <c r="N150" s="228"/>
      <c r="O150" s="228"/>
      <c r="P150" s="271" t="s">
        <v>156</v>
      </c>
      <c r="Q150" s="228"/>
      <c r="R150" s="228"/>
      <c r="S150" s="228"/>
      <c r="T150" s="270"/>
      <c r="U150" s="236"/>
      <c r="V150" s="228"/>
      <c r="W150" s="228"/>
      <c r="X150" s="228"/>
      <c r="Y150" s="270"/>
      <c r="Z150" s="236"/>
      <c r="AA150" s="228"/>
      <c r="AB150" s="228"/>
      <c r="AC150" s="228"/>
      <c r="AD150" s="237"/>
      <c r="AE150" s="1"/>
      <c r="AF150" s="1"/>
      <c r="AG150" s="272" t="s">
        <v>72</v>
      </c>
      <c r="AH150" s="228"/>
      <c r="AI150" s="228"/>
      <c r="AJ150" s="229"/>
      <c r="AK150" s="268" t="s">
        <v>162</v>
      </c>
      <c r="AL150" s="228"/>
      <c r="AM150" s="228"/>
      <c r="AN150" s="228"/>
      <c r="AO150" s="229"/>
      <c r="AP150" s="268" t="s">
        <v>129</v>
      </c>
      <c r="AQ150" s="228"/>
      <c r="AR150" s="228"/>
      <c r="AS150" s="228"/>
      <c r="AT150" s="229"/>
      <c r="AU150" s="269">
        <v>2.42</v>
      </c>
      <c r="AV150" s="228"/>
      <c r="AW150" s="228"/>
      <c r="AX150" s="228"/>
      <c r="AY150" s="270"/>
      <c r="AZ150" s="271" t="s">
        <v>159</v>
      </c>
      <c r="BA150" s="228"/>
      <c r="BB150" s="228"/>
      <c r="BC150" s="228"/>
      <c r="BD150" s="228"/>
      <c r="BE150" s="270"/>
      <c r="BF150" s="233"/>
      <c r="BG150" s="234"/>
      <c r="BH150" s="234"/>
      <c r="BI150" s="234"/>
      <c r="BJ150" s="283"/>
      <c r="BK150" s="310"/>
      <c r="BL150" s="275"/>
      <c r="BM150" s="275"/>
      <c r="BN150" s="275"/>
      <c r="BO150" s="311"/>
      <c r="BP150" s="78"/>
      <c r="BQ150" s="78"/>
      <c r="BR150" s="79"/>
      <c r="BS150" s="257" t="s">
        <v>159</v>
      </c>
      <c r="BT150" s="228"/>
      <c r="BU150" s="228"/>
      <c r="BV150" s="229"/>
      <c r="BW150" s="258" t="s">
        <v>163</v>
      </c>
      <c r="BX150" s="228"/>
      <c r="BY150" s="228"/>
      <c r="BZ150" s="228"/>
      <c r="CA150" s="228"/>
      <c r="CB150" s="228"/>
      <c r="CC150" s="237"/>
      <c r="CD150" s="69"/>
      <c r="CE150" s="1"/>
      <c r="CF150" s="1"/>
      <c r="CG150" s="1"/>
      <c r="CH150" s="1"/>
      <c r="CI150" s="1"/>
      <c r="CJ150" s="1"/>
      <c r="CK150" s="1"/>
      <c r="CL150" s="1"/>
      <c r="CM150" s="1"/>
      <c r="CN150" s="1"/>
    </row>
    <row r="151" spans="1:92" ht="15.75" customHeight="1" x14ac:dyDescent="0.3">
      <c r="A151" s="1"/>
      <c r="B151" s="69"/>
      <c r="C151" s="1"/>
      <c r="D151" s="272" t="s">
        <v>164</v>
      </c>
      <c r="E151" s="228"/>
      <c r="F151" s="228"/>
      <c r="G151" s="228"/>
      <c r="H151" s="228"/>
      <c r="I151" s="228"/>
      <c r="J151" s="228"/>
      <c r="K151" s="273">
        <v>25</v>
      </c>
      <c r="L151" s="228"/>
      <c r="M151" s="228"/>
      <c r="N151" s="228"/>
      <c r="O151" s="228"/>
      <c r="P151" s="271" t="s">
        <v>156</v>
      </c>
      <c r="Q151" s="228"/>
      <c r="R151" s="228"/>
      <c r="S151" s="228"/>
      <c r="T151" s="270"/>
      <c r="U151" s="236"/>
      <c r="V151" s="228"/>
      <c r="W151" s="228"/>
      <c r="X151" s="228"/>
      <c r="Y151" s="270"/>
      <c r="Z151" s="236"/>
      <c r="AA151" s="228"/>
      <c r="AB151" s="228"/>
      <c r="AC151" s="228"/>
      <c r="AD151" s="237"/>
      <c r="AE151" s="1"/>
      <c r="AF151" s="1"/>
      <c r="AG151" s="272" t="s">
        <v>73</v>
      </c>
      <c r="AH151" s="228"/>
      <c r="AI151" s="228"/>
      <c r="AJ151" s="229"/>
      <c r="AK151" s="268" t="s">
        <v>165</v>
      </c>
      <c r="AL151" s="228"/>
      <c r="AM151" s="228"/>
      <c r="AN151" s="228"/>
      <c r="AO151" s="229"/>
      <c r="AP151" s="268" t="s">
        <v>130</v>
      </c>
      <c r="AQ151" s="228"/>
      <c r="AR151" s="228"/>
      <c r="AS151" s="228"/>
      <c r="AT151" s="229"/>
      <c r="AU151" s="269">
        <v>23.58</v>
      </c>
      <c r="AV151" s="228"/>
      <c r="AW151" s="228"/>
      <c r="AX151" s="228"/>
      <c r="AY151" s="270"/>
      <c r="AZ151" s="271" t="s">
        <v>166</v>
      </c>
      <c r="BA151" s="228"/>
      <c r="BB151" s="228"/>
      <c r="BC151" s="228"/>
      <c r="BD151" s="228"/>
      <c r="BE151" s="270"/>
      <c r="BF151" s="233"/>
      <c r="BG151" s="234"/>
      <c r="BH151" s="234"/>
      <c r="BI151" s="234"/>
      <c r="BJ151" s="283"/>
      <c r="BK151" s="310"/>
      <c r="BL151" s="275"/>
      <c r="BM151" s="275"/>
      <c r="BN151" s="275"/>
      <c r="BO151" s="311"/>
      <c r="BP151" s="78"/>
      <c r="BQ151" s="78"/>
      <c r="BR151" s="79"/>
      <c r="BS151" s="257" t="s">
        <v>167</v>
      </c>
      <c r="BT151" s="228"/>
      <c r="BU151" s="228"/>
      <c r="BV151" s="229"/>
      <c r="BW151" s="258" t="s">
        <v>168</v>
      </c>
      <c r="BX151" s="228"/>
      <c r="BY151" s="228"/>
      <c r="BZ151" s="228"/>
      <c r="CA151" s="228"/>
      <c r="CB151" s="228"/>
      <c r="CC151" s="237"/>
      <c r="CD151" s="69"/>
      <c r="CE151" s="1"/>
      <c r="CF151" s="1"/>
      <c r="CG151" s="1"/>
      <c r="CH151" s="1"/>
      <c r="CI151" s="1"/>
      <c r="CJ151" s="1"/>
      <c r="CK151" s="1"/>
      <c r="CL151" s="1"/>
      <c r="CM151" s="1"/>
      <c r="CN151" s="1"/>
    </row>
    <row r="152" spans="1:92" ht="15.75" customHeight="1" x14ac:dyDescent="0.3">
      <c r="A152" s="1"/>
      <c r="B152" s="69"/>
      <c r="C152" s="1"/>
      <c r="D152" s="272" t="s">
        <v>169</v>
      </c>
      <c r="E152" s="228"/>
      <c r="F152" s="228"/>
      <c r="G152" s="228"/>
      <c r="H152" s="228"/>
      <c r="I152" s="228"/>
      <c r="J152" s="228"/>
      <c r="K152" s="273">
        <v>20</v>
      </c>
      <c r="L152" s="228"/>
      <c r="M152" s="228"/>
      <c r="N152" s="228"/>
      <c r="O152" s="228"/>
      <c r="P152" s="271" t="s">
        <v>156</v>
      </c>
      <c r="Q152" s="228"/>
      <c r="R152" s="228"/>
      <c r="S152" s="228"/>
      <c r="T152" s="270"/>
      <c r="U152" s="236"/>
      <c r="V152" s="228"/>
      <c r="W152" s="228"/>
      <c r="X152" s="228"/>
      <c r="Y152" s="270"/>
      <c r="Z152" s="236"/>
      <c r="AA152" s="228"/>
      <c r="AB152" s="228"/>
      <c r="AC152" s="228"/>
      <c r="AD152" s="237"/>
      <c r="AE152" s="1"/>
      <c r="AF152" s="1"/>
      <c r="AG152" s="272" t="s">
        <v>74</v>
      </c>
      <c r="AH152" s="228"/>
      <c r="AI152" s="228"/>
      <c r="AJ152" s="229"/>
      <c r="AK152" s="268" t="s">
        <v>170</v>
      </c>
      <c r="AL152" s="228"/>
      <c r="AM152" s="228"/>
      <c r="AN152" s="228"/>
      <c r="AO152" s="229"/>
      <c r="AP152" s="268" t="s">
        <v>131</v>
      </c>
      <c r="AQ152" s="228"/>
      <c r="AR152" s="228"/>
      <c r="AS152" s="228"/>
      <c r="AT152" s="229"/>
      <c r="AU152" s="269">
        <v>22.33</v>
      </c>
      <c r="AV152" s="228"/>
      <c r="AW152" s="228"/>
      <c r="AX152" s="228"/>
      <c r="AY152" s="270"/>
      <c r="AZ152" s="271" t="s">
        <v>166</v>
      </c>
      <c r="BA152" s="228"/>
      <c r="BB152" s="228"/>
      <c r="BC152" s="228"/>
      <c r="BD152" s="228"/>
      <c r="BE152" s="270"/>
      <c r="BF152" s="236"/>
      <c r="BG152" s="228"/>
      <c r="BH152" s="228"/>
      <c r="BI152" s="228"/>
      <c r="BJ152" s="270"/>
      <c r="BK152" s="236"/>
      <c r="BL152" s="228"/>
      <c r="BM152" s="228"/>
      <c r="BN152" s="228"/>
      <c r="BO152" s="237"/>
      <c r="BP152" s="78"/>
      <c r="BQ152" s="78"/>
      <c r="BR152" s="79"/>
      <c r="BS152" s="257" t="s">
        <v>166</v>
      </c>
      <c r="BT152" s="228"/>
      <c r="BU152" s="228"/>
      <c r="BV152" s="229"/>
      <c r="BW152" s="258" t="s">
        <v>171</v>
      </c>
      <c r="BX152" s="228"/>
      <c r="BY152" s="228"/>
      <c r="BZ152" s="228"/>
      <c r="CA152" s="228"/>
      <c r="CB152" s="228"/>
      <c r="CC152" s="237"/>
      <c r="CD152" s="69"/>
      <c r="CE152" s="1"/>
      <c r="CF152" s="1"/>
      <c r="CG152" s="1"/>
      <c r="CH152" s="1"/>
      <c r="CI152" s="1"/>
      <c r="CJ152" s="1"/>
      <c r="CK152" s="1"/>
      <c r="CL152" s="1"/>
      <c r="CM152" s="1"/>
      <c r="CN152" s="1"/>
    </row>
    <row r="153" spans="1:92" ht="15.75" customHeight="1" x14ac:dyDescent="0.3">
      <c r="A153" s="1"/>
      <c r="B153" s="69"/>
      <c r="C153" s="1"/>
      <c r="D153" s="272" t="s">
        <v>172</v>
      </c>
      <c r="E153" s="228"/>
      <c r="F153" s="228"/>
      <c r="G153" s="228"/>
      <c r="H153" s="228"/>
      <c r="I153" s="228"/>
      <c r="J153" s="228"/>
      <c r="K153" s="273">
        <v>3.67</v>
      </c>
      <c r="L153" s="228"/>
      <c r="M153" s="228"/>
      <c r="N153" s="228"/>
      <c r="O153" s="228"/>
      <c r="P153" s="271" t="s">
        <v>166</v>
      </c>
      <c r="Q153" s="228"/>
      <c r="R153" s="228"/>
      <c r="S153" s="228"/>
      <c r="T153" s="270"/>
      <c r="U153" s="236"/>
      <c r="V153" s="228"/>
      <c r="W153" s="228"/>
      <c r="X153" s="228"/>
      <c r="Y153" s="270"/>
      <c r="Z153" s="236"/>
      <c r="AA153" s="228"/>
      <c r="AB153" s="228"/>
      <c r="AC153" s="228"/>
      <c r="AD153" s="237"/>
      <c r="AE153" s="1"/>
      <c r="AF153" s="1"/>
      <c r="AG153" s="272" t="s">
        <v>75</v>
      </c>
      <c r="AH153" s="228"/>
      <c r="AI153" s="228"/>
      <c r="AJ153" s="229"/>
      <c r="AK153" s="268" t="s">
        <v>173</v>
      </c>
      <c r="AL153" s="228"/>
      <c r="AM153" s="228"/>
      <c r="AN153" s="228"/>
      <c r="AO153" s="229"/>
      <c r="AP153" s="268" t="s">
        <v>132</v>
      </c>
      <c r="AQ153" s="228"/>
      <c r="AR153" s="228"/>
      <c r="AS153" s="228"/>
      <c r="AT153" s="229"/>
      <c r="AU153" s="269">
        <v>3.83</v>
      </c>
      <c r="AV153" s="228"/>
      <c r="AW153" s="228"/>
      <c r="AX153" s="228"/>
      <c r="AY153" s="270"/>
      <c r="AZ153" s="271" t="s">
        <v>159</v>
      </c>
      <c r="BA153" s="228"/>
      <c r="BB153" s="228"/>
      <c r="BC153" s="228"/>
      <c r="BD153" s="228"/>
      <c r="BE153" s="270"/>
      <c r="BF153" s="236"/>
      <c r="BG153" s="228"/>
      <c r="BH153" s="228"/>
      <c r="BI153" s="228"/>
      <c r="BJ153" s="270"/>
      <c r="BK153" s="310"/>
      <c r="BL153" s="275"/>
      <c r="BM153" s="275"/>
      <c r="BN153" s="275"/>
      <c r="BO153" s="311"/>
      <c r="BP153" s="80"/>
      <c r="BQ153" s="80"/>
      <c r="BR153" s="43"/>
      <c r="BS153" s="272" t="s">
        <v>156</v>
      </c>
      <c r="BT153" s="228"/>
      <c r="BU153" s="228"/>
      <c r="BV153" s="229"/>
      <c r="BW153" s="312" t="s">
        <v>174</v>
      </c>
      <c r="BX153" s="228"/>
      <c r="BY153" s="228"/>
      <c r="BZ153" s="228"/>
      <c r="CA153" s="228"/>
      <c r="CB153" s="228"/>
      <c r="CC153" s="237"/>
      <c r="CD153" s="69"/>
      <c r="CE153" s="1"/>
      <c r="CF153" s="1"/>
      <c r="CG153" s="1"/>
      <c r="CH153" s="1"/>
      <c r="CI153" s="1"/>
      <c r="CJ153" s="1"/>
      <c r="CK153" s="1"/>
      <c r="CL153" s="1"/>
      <c r="CM153" s="1"/>
      <c r="CN153" s="1"/>
    </row>
    <row r="154" spans="1:92" ht="15.75" customHeight="1" x14ac:dyDescent="0.3">
      <c r="A154" s="1"/>
      <c r="B154" s="69"/>
      <c r="C154" s="1"/>
      <c r="D154" s="272" t="s">
        <v>76</v>
      </c>
      <c r="E154" s="228"/>
      <c r="F154" s="228"/>
      <c r="G154" s="228"/>
      <c r="H154" s="228"/>
      <c r="I154" s="228"/>
      <c r="J154" s="228"/>
      <c r="K154" s="273"/>
      <c r="L154" s="228"/>
      <c r="M154" s="228"/>
      <c r="N154" s="228"/>
      <c r="O154" s="228"/>
      <c r="P154" s="271"/>
      <c r="Q154" s="228"/>
      <c r="R154" s="228"/>
      <c r="S154" s="228"/>
      <c r="T154" s="270"/>
      <c r="U154" s="236"/>
      <c r="V154" s="228"/>
      <c r="W154" s="228"/>
      <c r="X154" s="228"/>
      <c r="Y154" s="270"/>
      <c r="Z154" s="236"/>
      <c r="AA154" s="228"/>
      <c r="AB154" s="228"/>
      <c r="AC154" s="228"/>
      <c r="AD154" s="237"/>
      <c r="AE154" s="1"/>
      <c r="AF154" s="1"/>
      <c r="AG154" s="272" t="s">
        <v>76</v>
      </c>
      <c r="AH154" s="228"/>
      <c r="AI154" s="228"/>
      <c r="AJ154" s="229"/>
      <c r="AK154" s="268" t="s">
        <v>175</v>
      </c>
      <c r="AL154" s="228"/>
      <c r="AM154" s="228"/>
      <c r="AN154" s="228"/>
      <c r="AO154" s="229"/>
      <c r="AP154" s="268" t="s">
        <v>133</v>
      </c>
      <c r="AQ154" s="228"/>
      <c r="AR154" s="228"/>
      <c r="AS154" s="228"/>
      <c r="AT154" s="229"/>
      <c r="AU154" s="269">
        <v>34.33</v>
      </c>
      <c r="AV154" s="228"/>
      <c r="AW154" s="228"/>
      <c r="AX154" s="228"/>
      <c r="AY154" s="270"/>
      <c r="AZ154" s="271" t="s">
        <v>166</v>
      </c>
      <c r="BA154" s="228"/>
      <c r="BB154" s="228"/>
      <c r="BC154" s="228"/>
      <c r="BD154" s="228"/>
      <c r="BE154" s="270"/>
      <c r="BF154" s="310"/>
      <c r="BG154" s="275"/>
      <c r="BH154" s="275"/>
      <c r="BI154" s="275"/>
      <c r="BJ154" s="313"/>
      <c r="BK154" s="310"/>
      <c r="BL154" s="275"/>
      <c r="BM154" s="275"/>
      <c r="BN154" s="275"/>
      <c r="BO154" s="311"/>
      <c r="BP154" s="80"/>
      <c r="BQ154" s="80"/>
      <c r="BR154" s="43"/>
      <c r="BS154" s="272" t="s">
        <v>176</v>
      </c>
      <c r="BT154" s="228"/>
      <c r="BU154" s="228"/>
      <c r="BV154" s="229"/>
      <c r="BW154" s="258" t="s">
        <v>177</v>
      </c>
      <c r="BX154" s="228"/>
      <c r="BY154" s="228"/>
      <c r="BZ154" s="228"/>
      <c r="CA154" s="228"/>
      <c r="CB154" s="228"/>
      <c r="CC154" s="237"/>
      <c r="CD154" s="69"/>
      <c r="CE154" s="1"/>
      <c r="CF154" s="1"/>
      <c r="CG154" s="1"/>
      <c r="CH154" s="1"/>
      <c r="CI154" s="1"/>
      <c r="CJ154" s="1"/>
      <c r="CK154" s="1"/>
      <c r="CL154" s="1"/>
      <c r="CM154" s="1"/>
      <c r="CN154" s="1"/>
    </row>
    <row r="155" spans="1:92" ht="15.75" customHeight="1" x14ac:dyDescent="0.3">
      <c r="A155" s="1"/>
      <c r="B155" s="69"/>
      <c r="C155" s="1"/>
      <c r="D155" s="272"/>
      <c r="E155" s="228"/>
      <c r="F155" s="228"/>
      <c r="G155" s="228"/>
      <c r="H155" s="228"/>
      <c r="I155" s="228"/>
      <c r="J155" s="228"/>
      <c r="K155" s="273"/>
      <c r="L155" s="228"/>
      <c r="M155" s="228"/>
      <c r="N155" s="228"/>
      <c r="O155" s="228"/>
      <c r="P155" s="271"/>
      <c r="Q155" s="228"/>
      <c r="R155" s="228"/>
      <c r="S155" s="228"/>
      <c r="T155" s="270"/>
      <c r="U155" s="236"/>
      <c r="V155" s="228"/>
      <c r="W155" s="228"/>
      <c r="X155" s="228"/>
      <c r="Y155" s="270"/>
      <c r="Z155" s="236"/>
      <c r="AA155" s="228"/>
      <c r="AB155" s="228"/>
      <c r="AC155" s="228"/>
      <c r="AD155" s="237"/>
      <c r="AE155" s="1"/>
      <c r="AF155" s="1"/>
      <c r="AG155" s="274"/>
      <c r="AH155" s="275"/>
      <c r="AI155" s="275"/>
      <c r="AJ155" s="276"/>
      <c r="AK155" s="366"/>
      <c r="AL155" s="228"/>
      <c r="AM155" s="228"/>
      <c r="AN155" s="228"/>
      <c r="AO155" s="229"/>
      <c r="AP155" s="268"/>
      <c r="AQ155" s="228"/>
      <c r="AR155" s="228"/>
      <c r="AS155" s="228"/>
      <c r="AT155" s="229"/>
      <c r="AU155" s="269"/>
      <c r="AV155" s="228"/>
      <c r="AW155" s="228"/>
      <c r="AX155" s="228"/>
      <c r="AY155" s="270"/>
      <c r="AZ155" s="271"/>
      <c r="BA155" s="228"/>
      <c r="BB155" s="228"/>
      <c r="BC155" s="228"/>
      <c r="BD155" s="228"/>
      <c r="BE155" s="270"/>
      <c r="BF155" s="310"/>
      <c r="BG155" s="275"/>
      <c r="BH155" s="275"/>
      <c r="BI155" s="275"/>
      <c r="BJ155" s="313"/>
      <c r="BK155" s="310"/>
      <c r="BL155" s="275"/>
      <c r="BM155" s="275"/>
      <c r="BN155" s="275"/>
      <c r="BO155" s="311"/>
      <c r="BP155" s="80"/>
      <c r="BQ155" s="80"/>
      <c r="BR155" s="43"/>
      <c r="BS155" s="272" t="s">
        <v>178</v>
      </c>
      <c r="BT155" s="228"/>
      <c r="BU155" s="228"/>
      <c r="BV155" s="229"/>
      <c r="BW155" s="258" t="s">
        <v>179</v>
      </c>
      <c r="BX155" s="228"/>
      <c r="BY155" s="228"/>
      <c r="BZ155" s="228"/>
      <c r="CA155" s="228"/>
      <c r="CB155" s="228"/>
      <c r="CC155" s="237"/>
      <c r="CD155" s="69"/>
      <c r="CE155" s="1"/>
      <c r="CF155" s="1"/>
      <c r="CG155" s="1"/>
      <c r="CH155" s="1"/>
      <c r="CI155" s="1"/>
      <c r="CJ155" s="1"/>
      <c r="CK155" s="1"/>
      <c r="CL155" s="1"/>
      <c r="CM155" s="1"/>
      <c r="CN155" s="1"/>
    </row>
    <row r="156" spans="1:92" ht="15.75" customHeight="1" x14ac:dyDescent="0.3">
      <c r="A156" s="1"/>
      <c r="B156" s="69"/>
      <c r="C156" s="1"/>
      <c r="D156" s="272"/>
      <c r="E156" s="228"/>
      <c r="F156" s="228"/>
      <c r="G156" s="228"/>
      <c r="H156" s="228"/>
      <c r="I156" s="228"/>
      <c r="J156" s="228"/>
      <c r="K156" s="273"/>
      <c r="L156" s="228"/>
      <c r="M156" s="228"/>
      <c r="N156" s="228"/>
      <c r="O156" s="228"/>
      <c r="P156" s="271"/>
      <c r="Q156" s="228"/>
      <c r="R156" s="228"/>
      <c r="S156" s="228"/>
      <c r="T156" s="270"/>
      <c r="U156" s="236"/>
      <c r="V156" s="228"/>
      <c r="W156" s="228"/>
      <c r="X156" s="228"/>
      <c r="Y156" s="270"/>
      <c r="Z156" s="236"/>
      <c r="AA156" s="228"/>
      <c r="AB156" s="228"/>
      <c r="AC156" s="228"/>
      <c r="AD156" s="237"/>
      <c r="AE156" s="1"/>
      <c r="AF156" s="1"/>
      <c r="AG156" s="274"/>
      <c r="AH156" s="275"/>
      <c r="AI156" s="275"/>
      <c r="AJ156" s="276"/>
      <c r="AK156" s="268"/>
      <c r="AL156" s="228"/>
      <c r="AM156" s="228"/>
      <c r="AN156" s="228"/>
      <c r="AO156" s="229"/>
      <c r="AP156" s="268"/>
      <c r="AQ156" s="228"/>
      <c r="AR156" s="228"/>
      <c r="AS156" s="228"/>
      <c r="AT156" s="229"/>
      <c r="AU156" s="269"/>
      <c r="AV156" s="228"/>
      <c r="AW156" s="228"/>
      <c r="AX156" s="228"/>
      <c r="AY156" s="270"/>
      <c r="AZ156" s="271"/>
      <c r="BA156" s="228"/>
      <c r="BB156" s="228"/>
      <c r="BC156" s="228"/>
      <c r="BD156" s="228"/>
      <c r="BE156" s="270"/>
      <c r="BF156" s="236"/>
      <c r="BG156" s="228"/>
      <c r="BH156" s="228"/>
      <c r="BI156" s="228"/>
      <c r="BJ156" s="270"/>
      <c r="BK156" s="236"/>
      <c r="BL156" s="228"/>
      <c r="BM156" s="228"/>
      <c r="BN156" s="228"/>
      <c r="BO156" s="237"/>
      <c r="BP156" s="81"/>
      <c r="BQ156" s="81"/>
      <c r="BR156" s="82"/>
      <c r="BS156" s="272" t="s">
        <v>179</v>
      </c>
      <c r="BT156" s="228"/>
      <c r="BU156" s="228"/>
      <c r="BV156" s="229"/>
      <c r="BW156" s="258" t="s">
        <v>180</v>
      </c>
      <c r="BX156" s="228"/>
      <c r="BY156" s="228"/>
      <c r="BZ156" s="228"/>
      <c r="CA156" s="228"/>
      <c r="CB156" s="228"/>
      <c r="CC156" s="237"/>
      <c r="CD156" s="69"/>
      <c r="CE156" s="1"/>
      <c r="CF156" s="1"/>
      <c r="CG156" s="1"/>
      <c r="CH156" s="1"/>
      <c r="CI156" s="1"/>
      <c r="CJ156" s="1"/>
      <c r="CK156" s="1"/>
      <c r="CL156" s="1"/>
      <c r="CM156" s="1"/>
      <c r="CN156" s="1"/>
    </row>
    <row r="157" spans="1:92" ht="15.75" customHeight="1" x14ac:dyDescent="0.3">
      <c r="A157" s="1"/>
      <c r="B157" s="69"/>
      <c r="C157" s="1"/>
      <c r="D157" s="279"/>
      <c r="E157" s="234"/>
      <c r="F157" s="234"/>
      <c r="G157" s="234"/>
      <c r="H157" s="234"/>
      <c r="I157" s="234"/>
      <c r="J157" s="234"/>
      <c r="K157" s="280"/>
      <c r="L157" s="281"/>
      <c r="M157" s="281"/>
      <c r="N157" s="281"/>
      <c r="O157" s="282"/>
      <c r="P157" s="280"/>
      <c r="Q157" s="281"/>
      <c r="R157" s="281"/>
      <c r="S157" s="281"/>
      <c r="T157" s="282"/>
      <c r="U157" s="233"/>
      <c r="V157" s="234"/>
      <c r="W157" s="234"/>
      <c r="X157" s="234"/>
      <c r="Y157" s="283"/>
      <c r="Z157" s="284"/>
      <c r="AA157" s="234"/>
      <c r="AB157" s="234"/>
      <c r="AC157" s="234"/>
      <c r="AD157" s="235"/>
      <c r="AE157" s="1"/>
      <c r="AF157" s="1"/>
      <c r="AG157" s="272"/>
      <c r="AH157" s="228"/>
      <c r="AI157" s="228"/>
      <c r="AJ157" s="270"/>
      <c r="AK157" s="236"/>
      <c r="AL157" s="228"/>
      <c r="AM157" s="228"/>
      <c r="AN157" s="228"/>
      <c r="AO157" s="270"/>
      <c r="AP157" s="236"/>
      <c r="AQ157" s="228"/>
      <c r="AR157" s="228"/>
      <c r="AS157" s="228"/>
      <c r="AT157" s="229"/>
      <c r="AU157" s="269"/>
      <c r="AV157" s="228"/>
      <c r="AW157" s="228"/>
      <c r="AX157" s="228"/>
      <c r="AY157" s="270"/>
      <c r="AZ157" s="271"/>
      <c r="BA157" s="228"/>
      <c r="BB157" s="228"/>
      <c r="BC157" s="228"/>
      <c r="BD157" s="228"/>
      <c r="BE157" s="270"/>
      <c r="BF157" s="236"/>
      <c r="BG157" s="228"/>
      <c r="BH157" s="228"/>
      <c r="BI157" s="228"/>
      <c r="BJ157" s="270"/>
      <c r="BK157" s="236"/>
      <c r="BL157" s="228"/>
      <c r="BM157" s="228"/>
      <c r="BN157" s="228"/>
      <c r="BO157" s="237"/>
      <c r="BP157" s="69"/>
      <c r="BQ157" s="1"/>
      <c r="BR157" s="13"/>
      <c r="BS157" s="277" t="s">
        <v>180</v>
      </c>
      <c r="BT157" s="247"/>
      <c r="BU157" s="247"/>
      <c r="BV157" s="278"/>
      <c r="BW157" s="249" t="s">
        <v>181</v>
      </c>
      <c r="BX157" s="247"/>
      <c r="BY157" s="247"/>
      <c r="BZ157" s="247"/>
      <c r="CA157" s="247"/>
      <c r="CB157" s="247"/>
      <c r="CC157" s="248"/>
      <c r="CD157" s="69"/>
      <c r="CE157" s="1"/>
      <c r="CF157" s="1"/>
      <c r="CG157" s="1"/>
      <c r="CH157" s="1"/>
      <c r="CI157" s="1"/>
      <c r="CJ157" s="1"/>
      <c r="CK157" s="1"/>
      <c r="CL157" s="1"/>
      <c r="CM157" s="1"/>
      <c r="CN157" s="1"/>
    </row>
    <row r="158" spans="1:92" ht="15.75" customHeight="1" x14ac:dyDescent="0.3">
      <c r="A158" s="1"/>
      <c r="B158" s="69"/>
      <c r="C158" s="1"/>
      <c r="D158" s="285"/>
      <c r="E158" s="286"/>
      <c r="F158" s="286"/>
      <c r="G158" s="286"/>
      <c r="H158" s="286"/>
      <c r="I158" s="286"/>
      <c r="J158" s="286"/>
      <c r="K158" s="287"/>
      <c r="L158" s="286"/>
      <c r="M158" s="286"/>
      <c r="N158" s="286"/>
      <c r="O158" s="288"/>
      <c r="P158" s="287"/>
      <c r="Q158" s="286"/>
      <c r="R158" s="286"/>
      <c r="S158" s="286"/>
      <c r="T158" s="288"/>
      <c r="U158" s="289"/>
      <c r="V158" s="286"/>
      <c r="W158" s="286"/>
      <c r="X158" s="286"/>
      <c r="Y158" s="288"/>
      <c r="Z158" s="290"/>
      <c r="AA158" s="286"/>
      <c r="AB158" s="286"/>
      <c r="AC158" s="286"/>
      <c r="AD158" s="291"/>
      <c r="AE158" s="1"/>
      <c r="AF158" s="1"/>
      <c r="AG158" s="285"/>
      <c r="AH158" s="286"/>
      <c r="AI158" s="286"/>
      <c r="AJ158" s="288"/>
      <c r="AK158" s="289"/>
      <c r="AL158" s="286"/>
      <c r="AM158" s="286"/>
      <c r="AN158" s="286"/>
      <c r="AO158" s="288"/>
      <c r="AP158" s="289"/>
      <c r="AQ158" s="286"/>
      <c r="AR158" s="286"/>
      <c r="AS158" s="286"/>
      <c r="AT158" s="292"/>
      <c r="AU158" s="293"/>
      <c r="AV158" s="286"/>
      <c r="AW158" s="286"/>
      <c r="AX158" s="286"/>
      <c r="AY158" s="288"/>
      <c r="AZ158" s="287"/>
      <c r="BA158" s="286"/>
      <c r="BB158" s="286"/>
      <c r="BC158" s="286"/>
      <c r="BD158" s="286"/>
      <c r="BE158" s="288"/>
      <c r="BF158" s="289"/>
      <c r="BG158" s="286"/>
      <c r="BH158" s="286"/>
      <c r="BI158" s="286"/>
      <c r="BJ158" s="288"/>
      <c r="BK158" s="289"/>
      <c r="BL158" s="286"/>
      <c r="BM158" s="286"/>
      <c r="BN158" s="286"/>
      <c r="BO158" s="291"/>
      <c r="BP158" s="69"/>
      <c r="BQ158" s="1"/>
      <c r="BR158" s="1"/>
      <c r="BS158" s="294" t="s">
        <v>182</v>
      </c>
      <c r="BT158" s="295"/>
      <c r="BU158" s="295"/>
      <c r="BV158" s="295"/>
      <c r="BW158" s="295"/>
      <c r="BX158" s="295"/>
      <c r="BY158" s="295"/>
      <c r="BZ158" s="295"/>
      <c r="CA158" s="295"/>
      <c r="CB158" s="295"/>
      <c r="CC158" s="296"/>
      <c r="CD158" s="69"/>
      <c r="CE158" s="1"/>
      <c r="CF158" s="1"/>
      <c r="CG158" s="1"/>
      <c r="CH158" s="1"/>
      <c r="CI158" s="1"/>
      <c r="CJ158" s="1"/>
      <c r="CK158" s="1"/>
      <c r="CL158" s="1"/>
      <c r="CM158" s="1"/>
      <c r="CN158" s="1"/>
    </row>
    <row r="159" spans="1:92" ht="15.75" customHeight="1" x14ac:dyDescent="0.3">
      <c r="A159" s="1"/>
      <c r="B159" s="69"/>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69"/>
      <c r="BQ159" s="1"/>
      <c r="BR159" s="1"/>
      <c r="BS159" s="1"/>
      <c r="BT159" s="1"/>
      <c r="BU159" s="1"/>
      <c r="BV159" s="1"/>
      <c r="BW159" s="1"/>
      <c r="BX159" s="1"/>
      <c r="BY159" s="1"/>
      <c r="BZ159" s="1"/>
      <c r="CA159" s="1"/>
      <c r="CB159" s="1"/>
      <c r="CC159" s="1"/>
      <c r="CD159" s="69"/>
      <c r="CE159" s="1"/>
      <c r="CF159" s="1"/>
      <c r="CG159" s="1"/>
      <c r="CH159" s="1"/>
      <c r="CI159" s="1"/>
      <c r="CJ159" s="1"/>
      <c r="CK159" s="1"/>
      <c r="CL159" s="1"/>
      <c r="CM159" s="1"/>
      <c r="CN159" s="1"/>
    </row>
    <row r="160" spans="1:92" ht="15.75" customHeight="1" x14ac:dyDescent="0.3">
      <c r="A160" s="1"/>
      <c r="B160" s="69"/>
      <c r="C160" s="297"/>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c r="BC160" s="205"/>
      <c r="BD160" s="205"/>
      <c r="BE160" s="205"/>
      <c r="BF160" s="205"/>
      <c r="BG160" s="205"/>
      <c r="BH160" s="205"/>
      <c r="BI160" s="205"/>
      <c r="BJ160" s="205"/>
      <c r="BK160" s="205"/>
      <c r="BL160" s="205"/>
      <c r="BM160" s="205"/>
      <c r="BN160" s="205"/>
      <c r="BO160" s="205"/>
      <c r="BP160" s="205"/>
      <c r="BQ160" s="205"/>
      <c r="BR160" s="205"/>
      <c r="BS160" s="205"/>
      <c r="BT160" s="205"/>
      <c r="BU160" s="205"/>
      <c r="BV160" s="205"/>
      <c r="BW160" s="205"/>
      <c r="BX160" s="205"/>
      <c r="BY160" s="205"/>
      <c r="BZ160" s="205"/>
      <c r="CA160" s="205"/>
      <c r="CB160" s="205"/>
      <c r="CC160" s="205"/>
      <c r="CD160" s="69"/>
      <c r="CE160" s="1"/>
      <c r="CF160" s="1"/>
      <c r="CG160" s="1"/>
      <c r="CH160" s="1"/>
      <c r="CI160" s="1"/>
      <c r="CJ160" s="1"/>
      <c r="CK160" s="1"/>
      <c r="CL160" s="1"/>
      <c r="CM160" s="1"/>
      <c r="CN160" s="1"/>
    </row>
    <row r="161" spans="1:92" ht="15.75" customHeight="1" x14ac:dyDescent="0.3">
      <c r="A161" s="1"/>
      <c r="B161" s="69"/>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c r="BB161" s="205"/>
      <c r="BC161" s="205"/>
      <c r="BD161" s="205"/>
      <c r="BE161" s="205"/>
      <c r="BF161" s="205"/>
      <c r="BG161" s="205"/>
      <c r="BH161" s="205"/>
      <c r="BI161" s="205"/>
      <c r="BJ161" s="205"/>
      <c r="BK161" s="205"/>
      <c r="BL161" s="205"/>
      <c r="BM161" s="205"/>
      <c r="BN161" s="205"/>
      <c r="BO161" s="205"/>
      <c r="BP161" s="205"/>
      <c r="BQ161" s="205"/>
      <c r="BR161" s="205"/>
      <c r="BS161" s="205"/>
      <c r="BT161" s="205"/>
      <c r="BU161" s="205"/>
      <c r="BV161" s="205"/>
      <c r="BW161" s="205"/>
      <c r="BX161" s="205"/>
      <c r="BY161" s="205"/>
      <c r="BZ161" s="205"/>
      <c r="CA161" s="205"/>
      <c r="CB161" s="205"/>
      <c r="CC161" s="205"/>
      <c r="CD161" s="69"/>
      <c r="CE161" s="1"/>
      <c r="CF161" s="1"/>
      <c r="CG161" s="1"/>
      <c r="CH161" s="1"/>
      <c r="CI161" s="1"/>
      <c r="CJ161" s="1"/>
      <c r="CK161" s="1"/>
      <c r="CL161" s="1"/>
      <c r="CM161" s="1"/>
      <c r="CN161" s="1"/>
    </row>
    <row r="162" spans="1:92" ht="15.75" customHeight="1" x14ac:dyDescent="0.3">
      <c r="A162" s="1"/>
      <c r="B162" s="69"/>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c r="BB162" s="205"/>
      <c r="BC162" s="205"/>
      <c r="BD162" s="205"/>
      <c r="BE162" s="205"/>
      <c r="BF162" s="205"/>
      <c r="BG162" s="205"/>
      <c r="BH162" s="205"/>
      <c r="BI162" s="205"/>
      <c r="BJ162" s="205"/>
      <c r="BK162" s="205"/>
      <c r="BL162" s="205"/>
      <c r="BM162" s="205"/>
      <c r="BN162" s="205"/>
      <c r="BO162" s="205"/>
      <c r="BP162" s="205"/>
      <c r="BQ162" s="205"/>
      <c r="BR162" s="205"/>
      <c r="BS162" s="205"/>
      <c r="BT162" s="205"/>
      <c r="BU162" s="205"/>
      <c r="BV162" s="205"/>
      <c r="BW162" s="205"/>
      <c r="BX162" s="205"/>
      <c r="BY162" s="205"/>
      <c r="BZ162" s="205"/>
      <c r="CA162" s="205"/>
      <c r="CB162" s="205"/>
      <c r="CC162" s="205"/>
      <c r="CD162" s="69"/>
      <c r="CE162" s="1"/>
      <c r="CF162" s="1"/>
      <c r="CG162" s="1"/>
      <c r="CH162" s="1"/>
      <c r="CI162" s="1"/>
      <c r="CJ162" s="1"/>
      <c r="CK162" s="1"/>
      <c r="CL162" s="1"/>
      <c r="CM162" s="1"/>
      <c r="CN162" s="1"/>
    </row>
    <row r="163" spans="1:92" ht="15.75" customHeight="1" x14ac:dyDescent="0.3">
      <c r="A163" s="1"/>
      <c r="B163" s="69"/>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c r="BB163" s="205"/>
      <c r="BC163" s="205"/>
      <c r="BD163" s="205"/>
      <c r="BE163" s="205"/>
      <c r="BF163" s="205"/>
      <c r="BG163" s="205"/>
      <c r="BH163" s="205"/>
      <c r="BI163" s="205"/>
      <c r="BJ163" s="205"/>
      <c r="BK163" s="205"/>
      <c r="BL163" s="205"/>
      <c r="BM163" s="205"/>
      <c r="BN163" s="205"/>
      <c r="BO163" s="205"/>
      <c r="BP163" s="205"/>
      <c r="BQ163" s="205"/>
      <c r="BR163" s="205"/>
      <c r="BS163" s="205"/>
      <c r="BT163" s="205"/>
      <c r="BU163" s="205"/>
      <c r="BV163" s="205"/>
      <c r="BW163" s="205"/>
      <c r="BX163" s="205"/>
      <c r="BY163" s="205"/>
      <c r="BZ163" s="205"/>
      <c r="CA163" s="205"/>
      <c r="CB163" s="205"/>
      <c r="CC163" s="205"/>
      <c r="CD163" s="69"/>
      <c r="CE163" s="1"/>
      <c r="CF163" s="1"/>
      <c r="CG163" s="1"/>
      <c r="CH163" s="1"/>
      <c r="CI163" s="1"/>
      <c r="CJ163" s="1"/>
      <c r="CK163" s="1"/>
      <c r="CL163" s="1"/>
      <c r="CM163" s="1"/>
      <c r="CN163" s="1"/>
    </row>
    <row r="164" spans="1:92" ht="15.75" customHeight="1" x14ac:dyDescent="0.3">
      <c r="A164" s="1"/>
      <c r="B164" s="69"/>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c r="BC164" s="205"/>
      <c r="BD164" s="205"/>
      <c r="BE164" s="205"/>
      <c r="BF164" s="205"/>
      <c r="BG164" s="205"/>
      <c r="BH164" s="205"/>
      <c r="BI164" s="205"/>
      <c r="BJ164" s="205"/>
      <c r="BK164" s="205"/>
      <c r="BL164" s="205"/>
      <c r="BM164" s="205"/>
      <c r="BN164" s="205"/>
      <c r="BO164" s="205"/>
      <c r="BP164" s="205"/>
      <c r="BQ164" s="205"/>
      <c r="BR164" s="205"/>
      <c r="BS164" s="205"/>
      <c r="BT164" s="205"/>
      <c r="BU164" s="205"/>
      <c r="BV164" s="205"/>
      <c r="BW164" s="205"/>
      <c r="BX164" s="205"/>
      <c r="BY164" s="205"/>
      <c r="BZ164" s="205"/>
      <c r="CA164" s="205"/>
      <c r="CB164" s="205"/>
      <c r="CC164" s="205"/>
      <c r="CD164" s="69"/>
      <c r="CE164" s="1"/>
      <c r="CF164" s="1"/>
      <c r="CG164" s="1"/>
      <c r="CH164" s="1"/>
      <c r="CI164" s="1"/>
      <c r="CJ164" s="1"/>
      <c r="CK164" s="1"/>
      <c r="CL164" s="1"/>
      <c r="CM164" s="1"/>
      <c r="CN164" s="1"/>
    </row>
    <row r="165" spans="1:92" ht="15.75" customHeight="1" x14ac:dyDescent="0.3">
      <c r="A165" s="1"/>
      <c r="B165" s="69"/>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c r="BC165" s="205"/>
      <c r="BD165" s="205"/>
      <c r="BE165" s="205"/>
      <c r="BF165" s="205"/>
      <c r="BG165" s="205"/>
      <c r="BH165" s="205"/>
      <c r="BI165" s="205"/>
      <c r="BJ165" s="205"/>
      <c r="BK165" s="205"/>
      <c r="BL165" s="205"/>
      <c r="BM165" s="205"/>
      <c r="BN165" s="205"/>
      <c r="BO165" s="205"/>
      <c r="BP165" s="205"/>
      <c r="BQ165" s="205"/>
      <c r="BR165" s="205"/>
      <c r="BS165" s="205"/>
      <c r="BT165" s="205"/>
      <c r="BU165" s="205"/>
      <c r="BV165" s="205"/>
      <c r="BW165" s="205"/>
      <c r="BX165" s="205"/>
      <c r="BY165" s="205"/>
      <c r="BZ165" s="205"/>
      <c r="CA165" s="205"/>
      <c r="CB165" s="205"/>
      <c r="CC165" s="205"/>
      <c r="CD165" s="69"/>
      <c r="CE165" s="1"/>
      <c r="CF165" s="1"/>
      <c r="CG165" s="1"/>
      <c r="CH165" s="1"/>
      <c r="CI165" s="1"/>
      <c r="CJ165" s="1"/>
      <c r="CK165" s="1"/>
      <c r="CL165" s="1"/>
      <c r="CM165" s="1"/>
      <c r="CN165" s="1"/>
    </row>
    <row r="166" spans="1:92" ht="15.75" customHeight="1" x14ac:dyDescent="0.3">
      <c r="A166" s="1"/>
      <c r="B166" s="69"/>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c r="BB166" s="205"/>
      <c r="BC166" s="205"/>
      <c r="BD166" s="205"/>
      <c r="BE166" s="205"/>
      <c r="BF166" s="205"/>
      <c r="BG166" s="205"/>
      <c r="BH166" s="205"/>
      <c r="BI166" s="205"/>
      <c r="BJ166" s="205"/>
      <c r="BK166" s="205"/>
      <c r="BL166" s="205"/>
      <c r="BM166" s="205"/>
      <c r="BN166" s="205"/>
      <c r="BO166" s="205"/>
      <c r="BP166" s="205"/>
      <c r="BQ166" s="205"/>
      <c r="BR166" s="205"/>
      <c r="BS166" s="205"/>
      <c r="BT166" s="205"/>
      <c r="BU166" s="205"/>
      <c r="BV166" s="205"/>
      <c r="BW166" s="205"/>
      <c r="BX166" s="205"/>
      <c r="BY166" s="205"/>
      <c r="BZ166" s="205"/>
      <c r="CA166" s="205"/>
      <c r="CB166" s="205"/>
      <c r="CC166" s="205"/>
      <c r="CD166" s="69"/>
      <c r="CE166" s="1"/>
      <c r="CF166" s="1"/>
      <c r="CG166" s="1"/>
      <c r="CH166" s="1"/>
      <c r="CI166" s="1"/>
      <c r="CJ166" s="1"/>
      <c r="CK166" s="1"/>
      <c r="CL166" s="1"/>
      <c r="CM166" s="1"/>
      <c r="CN166" s="1"/>
    </row>
    <row r="167" spans="1:92" ht="15.75" customHeight="1" x14ac:dyDescent="0.3">
      <c r="A167" s="1"/>
      <c r="B167" s="69"/>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205"/>
      <c r="BQ167" s="205"/>
      <c r="BR167" s="205"/>
      <c r="BS167" s="205"/>
      <c r="BT167" s="205"/>
      <c r="BU167" s="205"/>
      <c r="BV167" s="205"/>
      <c r="BW167" s="205"/>
      <c r="BX167" s="205"/>
      <c r="BY167" s="205"/>
      <c r="BZ167" s="205"/>
      <c r="CA167" s="205"/>
      <c r="CB167" s="205"/>
      <c r="CC167" s="205"/>
      <c r="CD167" s="69"/>
      <c r="CE167" s="1"/>
      <c r="CF167" s="1"/>
      <c r="CG167" s="1"/>
      <c r="CH167" s="1"/>
      <c r="CI167" s="1"/>
      <c r="CJ167" s="1"/>
      <c r="CK167" s="1"/>
      <c r="CL167" s="1"/>
      <c r="CM167" s="1"/>
      <c r="CN167" s="1"/>
    </row>
    <row r="168" spans="1:92" ht="15.75" customHeight="1" x14ac:dyDescent="0.3">
      <c r="A168" s="1"/>
      <c r="B168" s="69"/>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c r="BC168" s="205"/>
      <c r="BD168" s="205"/>
      <c r="BE168" s="205"/>
      <c r="BF168" s="205"/>
      <c r="BG168" s="205"/>
      <c r="BH168" s="205"/>
      <c r="BI168" s="205"/>
      <c r="BJ168" s="205"/>
      <c r="BK168" s="205"/>
      <c r="BL168" s="205"/>
      <c r="BM168" s="205"/>
      <c r="BN168" s="205"/>
      <c r="BO168" s="205"/>
      <c r="BP168" s="205"/>
      <c r="BQ168" s="205"/>
      <c r="BR168" s="205"/>
      <c r="BS168" s="205"/>
      <c r="BT168" s="205"/>
      <c r="BU168" s="205"/>
      <c r="BV168" s="205"/>
      <c r="BW168" s="205"/>
      <c r="BX168" s="205"/>
      <c r="BY168" s="205"/>
      <c r="BZ168" s="205"/>
      <c r="CA168" s="205"/>
      <c r="CB168" s="205"/>
      <c r="CC168" s="205"/>
      <c r="CD168" s="69"/>
      <c r="CE168" s="1"/>
      <c r="CF168" s="1"/>
      <c r="CG168" s="1"/>
      <c r="CH168" s="1"/>
      <c r="CI168" s="1"/>
      <c r="CJ168" s="1"/>
      <c r="CK168" s="1"/>
      <c r="CL168" s="1"/>
      <c r="CM168" s="1"/>
      <c r="CN168" s="1"/>
    </row>
    <row r="169" spans="1:92" ht="15.75" customHeight="1" x14ac:dyDescent="0.3">
      <c r="A169" s="1"/>
      <c r="B169" s="69"/>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5"/>
      <c r="BX169" s="205"/>
      <c r="BY169" s="205"/>
      <c r="BZ169" s="205"/>
      <c r="CA169" s="205"/>
      <c r="CB169" s="205"/>
      <c r="CC169" s="205"/>
      <c r="CD169" s="69"/>
      <c r="CE169" s="1"/>
      <c r="CF169" s="1"/>
      <c r="CG169" s="1"/>
      <c r="CH169" s="1"/>
      <c r="CI169" s="1"/>
      <c r="CJ169" s="1"/>
      <c r="CK169" s="1"/>
      <c r="CL169" s="1"/>
      <c r="CM169" s="1"/>
      <c r="CN169" s="1"/>
    </row>
    <row r="170" spans="1:92" ht="15.75" customHeight="1" x14ac:dyDescent="0.3">
      <c r="A170" s="1"/>
      <c r="B170" s="69"/>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69"/>
      <c r="CE170" s="1"/>
      <c r="CF170" s="1"/>
      <c r="CG170" s="1"/>
      <c r="CH170" s="1"/>
      <c r="CI170" s="1"/>
      <c r="CJ170" s="1"/>
      <c r="CK170" s="1"/>
      <c r="CL170" s="1"/>
      <c r="CM170" s="1"/>
      <c r="CN170" s="1"/>
    </row>
    <row r="171" spans="1:92" ht="15.75" customHeight="1" x14ac:dyDescent="0.3">
      <c r="A171" s="1"/>
      <c r="B171" s="69"/>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c r="BB171" s="205"/>
      <c r="BC171" s="205"/>
      <c r="BD171" s="205"/>
      <c r="BE171" s="205"/>
      <c r="BF171" s="205"/>
      <c r="BG171" s="205"/>
      <c r="BH171" s="205"/>
      <c r="BI171" s="205"/>
      <c r="BJ171" s="205"/>
      <c r="BK171" s="205"/>
      <c r="BL171" s="205"/>
      <c r="BM171" s="205"/>
      <c r="BN171" s="205"/>
      <c r="BO171" s="205"/>
      <c r="BP171" s="205"/>
      <c r="BQ171" s="205"/>
      <c r="BR171" s="205"/>
      <c r="BS171" s="205"/>
      <c r="BT171" s="205"/>
      <c r="BU171" s="205"/>
      <c r="BV171" s="205"/>
      <c r="BW171" s="205"/>
      <c r="BX171" s="205"/>
      <c r="BY171" s="205"/>
      <c r="BZ171" s="205"/>
      <c r="CA171" s="205"/>
      <c r="CB171" s="205"/>
      <c r="CC171" s="205"/>
      <c r="CD171" s="69"/>
      <c r="CE171" s="1"/>
      <c r="CF171" s="1"/>
      <c r="CG171" s="1"/>
      <c r="CH171" s="1"/>
      <c r="CI171" s="1"/>
      <c r="CJ171" s="1"/>
      <c r="CK171" s="1"/>
      <c r="CL171" s="1"/>
      <c r="CM171" s="1"/>
      <c r="CN171" s="1"/>
    </row>
    <row r="172" spans="1:92" ht="15.75" customHeight="1" x14ac:dyDescent="0.3">
      <c r="A172" s="1"/>
      <c r="B172" s="69"/>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c r="BB172" s="205"/>
      <c r="BC172" s="205"/>
      <c r="BD172" s="205"/>
      <c r="BE172" s="205"/>
      <c r="BF172" s="205"/>
      <c r="BG172" s="205"/>
      <c r="BH172" s="205"/>
      <c r="BI172" s="205"/>
      <c r="BJ172" s="205"/>
      <c r="BK172" s="205"/>
      <c r="BL172" s="205"/>
      <c r="BM172" s="205"/>
      <c r="BN172" s="205"/>
      <c r="BO172" s="205"/>
      <c r="BP172" s="205"/>
      <c r="BQ172" s="205"/>
      <c r="BR172" s="205"/>
      <c r="BS172" s="205"/>
      <c r="BT172" s="205"/>
      <c r="BU172" s="205"/>
      <c r="BV172" s="205"/>
      <c r="BW172" s="205"/>
      <c r="BX172" s="205"/>
      <c r="BY172" s="205"/>
      <c r="BZ172" s="205"/>
      <c r="CA172" s="205"/>
      <c r="CB172" s="205"/>
      <c r="CC172" s="205"/>
      <c r="CD172" s="69"/>
      <c r="CE172" s="1"/>
      <c r="CF172" s="1"/>
      <c r="CG172" s="1"/>
      <c r="CH172" s="1"/>
      <c r="CI172" s="1"/>
      <c r="CJ172" s="1"/>
      <c r="CK172" s="1"/>
      <c r="CL172" s="1"/>
      <c r="CM172" s="1"/>
      <c r="CN172" s="1"/>
    </row>
    <row r="173" spans="1:92" ht="15.75" customHeight="1" x14ac:dyDescent="0.3">
      <c r="A173" s="1"/>
      <c r="B173" s="69"/>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c r="BC173" s="205"/>
      <c r="BD173" s="205"/>
      <c r="BE173" s="205"/>
      <c r="BF173" s="205"/>
      <c r="BG173" s="205"/>
      <c r="BH173" s="205"/>
      <c r="BI173" s="205"/>
      <c r="BJ173" s="205"/>
      <c r="BK173" s="205"/>
      <c r="BL173" s="205"/>
      <c r="BM173" s="205"/>
      <c r="BN173" s="205"/>
      <c r="BO173" s="205"/>
      <c r="BP173" s="205"/>
      <c r="BQ173" s="205"/>
      <c r="BR173" s="205"/>
      <c r="BS173" s="205"/>
      <c r="BT173" s="205"/>
      <c r="BU173" s="205"/>
      <c r="BV173" s="205"/>
      <c r="BW173" s="205"/>
      <c r="BX173" s="205"/>
      <c r="BY173" s="205"/>
      <c r="BZ173" s="205"/>
      <c r="CA173" s="205"/>
      <c r="CB173" s="205"/>
      <c r="CC173" s="205"/>
      <c r="CD173" s="69"/>
      <c r="CE173" s="1"/>
      <c r="CF173" s="1"/>
      <c r="CG173" s="1"/>
      <c r="CH173" s="1"/>
      <c r="CI173" s="1"/>
      <c r="CJ173" s="1"/>
      <c r="CK173" s="1"/>
      <c r="CL173" s="1"/>
      <c r="CM173" s="1"/>
      <c r="CN173" s="1"/>
    </row>
    <row r="174" spans="1:92" ht="15.75" customHeight="1" x14ac:dyDescent="0.3">
      <c r="A174" s="1"/>
      <c r="B174" s="69"/>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c r="BB174" s="205"/>
      <c r="BC174" s="205"/>
      <c r="BD174" s="205"/>
      <c r="BE174" s="205"/>
      <c r="BF174" s="205"/>
      <c r="BG174" s="205"/>
      <c r="BH174" s="205"/>
      <c r="BI174" s="205"/>
      <c r="BJ174" s="205"/>
      <c r="BK174" s="205"/>
      <c r="BL174" s="205"/>
      <c r="BM174" s="205"/>
      <c r="BN174" s="205"/>
      <c r="BO174" s="205"/>
      <c r="BP174" s="205"/>
      <c r="BQ174" s="205"/>
      <c r="BR174" s="205"/>
      <c r="BS174" s="205"/>
      <c r="BT174" s="205"/>
      <c r="BU174" s="205"/>
      <c r="BV174" s="205"/>
      <c r="BW174" s="205"/>
      <c r="BX174" s="205"/>
      <c r="BY174" s="205"/>
      <c r="BZ174" s="205"/>
      <c r="CA174" s="205"/>
      <c r="CB174" s="205"/>
      <c r="CC174" s="205"/>
      <c r="CD174" s="69"/>
      <c r="CE174" s="1"/>
      <c r="CF174" s="1"/>
      <c r="CG174" s="1"/>
      <c r="CH174" s="1"/>
      <c r="CI174" s="1"/>
      <c r="CJ174" s="1"/>
      <c r="CK174" s="1"/>
      <c r="CL174" s="1"/>
      <c r="CM174" s="1"/>
      <c r="CN174" s="1"/>
    </row>
    <row r="175" spans="1:92" ht="15.75" customHeight="1" x14ac:dyDescent="0.3">
      <c r="A175" s="1"/>
      <c r="B175" s="69"/>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c r="BB175" s="205"/>
      <c r="BC175" s="205"/>
      <c r="BD175" s="205"/>
      <c r="BE175" s="205"/>
      <c r="BF175" s="205"/>
      <c r="BG175" s="205"/>
      <c r="BH175" s="205"/>
      <c r="BI175" s="205"/>
      <c r="BJ175" s="205"/>
      <c r="BK175" s="205"/>
      <c r="BL175" s="205"/>
      <c r="BM175" s="205"/>
      <c r="BN175" s="205"/>
      <c r="BO175" s="205"/>
      <c r="BP175" s="205"/>
      <c r="BQ175" s="205"/>
      <c r="BR175" s="205"/>
      <c r="BS175" s="205"/>
      <c r="BT175" s="205"/>
      <c r="BU175" s="205"/>
      <c r="BV175" s="205"/>
      <c r="BW175" s="205"/>
      <c r="BX175" s="205"/>
      <c r="BY175" s="205"/>
      <c r="BZ175" s="205"/>
      <c r="CA175" s="205"/>
      <c r="CB175" s="205"/>
      <c r="CC175" s="205"/>
      <c r="CD175" s="69"/>
      <c r="CE175" s="1"/>
      <c r="CF175" s="1"/>
      <c r="CG175" s="1"/>
      <c r="CH175" s="1"/>
      <c r="CI175" s="1"/>
      <c r="CJ175" s="1"/>
      <c r="CK175" s="1"/>
      <c r="CL175" s="1"/>
      <c r="CM175" s="1"/>
      <c r="CN175" s="1"/>
    </row>
    <row r="176" spans="1:92" ht="15.75" customHeight="1" x14ac:dyDescent="0.3">
      <c r="A176" s="1"/>
      <c r="B176" s="69"/>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c r="BB176" s="205"/>
      <c r="BC176" s="205"/>
      <c r="BD176" s="205"/>
      <c r="BE176" s="205"/>
      <c r="BF176" s="205"/>
      <c r="BG176" s="205"/>
      <c r="BH176" s="205"/>
      <c r="BI176" s="205"/>
      <c r="BJ176" s="205"/>
      <c r="BK176" s="205"/>
      <c r="BL176" s="205"/>
      <c r="BM176" s="205"/>
      <c r="BN176" s="205"/>
      <c r="BO176" s="205"/>
      <c r="BP176" s="205"/>
      <c r="BQ176" s="205"/>
      <c r="BR176" s="205"/>
      <c r="BS176" s="205"/>
      <c r="BT176" s="205"/>
      <c r="BU176" s="205"/>
      <c r="BV176" s="205"/>
      <c r="BW176" s="205"/>
      <c r="BX176" s="205"/>
      <c r="BY176" s="205"/>
      <c r="BZ176" s="205"/>
      <c r="CA176" s="205"/>
      <c r="CB176" s="205"/>
      <c r="CC176" s="205"/>
      <c r="CD176" s="69"/>
      <c r="CE176" s="1"/>
      <c r="CF176" s="1"/>
      <c r="CG176" s="1"/>
      <c r="CH176" s="1"/>
      <c r="CI176" s="1"/>
      <c r="CJ176" s="1"/>
      <c r="CK176" s="1"/>
      <c r="CL176" s="1"/>
      <c r="CM176" s="1"/>
      <c r="CN176" s="1"/>
    </row>
    <row r="177" spans="1:92" ht="15.75" customHeight="1" x14ac:dyDescent="0.3">
      <c r="A177" s="1"/>
      <c r="B177" s="69"/>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c r="AW177" s="205"/>
      <c r="AX177" s="205"/>
      <c r="AY177" s="205"/>
      <c r="AZ177" s="205"/>
      <c r="BA177" s="205"/>
      <c r="BB177" s="205"/>
      <c r="BC177" s="205"/>
      <c r="BD177" s="205"/>
      <c r="BE177" s="205"/>
      <c r="BF177" s="205"/>
      <c r="BG177" s="205"/>
      <c r="BH177" s="205"/>
      <c r="BI177" s="205"/>
      <c r="BJ177" s="205"/>
      <c r="BK177" s="205"/>
      <c r="BL177" s="205"/>
      <c r="BM177" s="205"/>
      <c r="BN177" s="205"/>
      <c r="BO177" s="205"/>
      <c r="BP177" s="205"/>
      <c r="BQ177" s="205"/>
      <c r="BR177" s="205"/>
      <c r="BS177" s="205"/>
      <c r="BT177" s="205"/>
      <c r="BU177" s="205"/>
      <c r="BV177" s="205"/>
      <c r="BW177" s="205"/>
      <c r="BX177" s="205"/>
      <c r="BY177" s="205"/>
      <c r="BZ177" s="205"/>
      <c r="CA177" s="205"/>
      <c r="CB177" s="205"/>
      <c r="CC177" s="205"/>
      <c r="CD177" s="69"/>
      <c r="CE177" s="1"/>
      <c r="CF177" s="1"/>
      <c r="CG177" s="1"/>
      <c r="CH177" s="1"/>
      <c r="CI177" s="1"/>
      <c r="CJ177" s="1"/>
      <c r="CK177" s="1"/>
      <c r="CL177" s="1"/>
      <c r="CM177" s="1"/>
      <c r="CN177" s="1"/>
    </row>
    <row r="178" spans="1:92" ht="15.75" customHeight="1" x14ac:dyDescent="0.3">
      <c r="A178" s="1"/>
      <c r="B178" s="69"/>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c r="BB178" s="205"/>
      <c r="BC178" s="205"/>
      <c r="BD178" s="205"/>
      <c r="BE178" s="205"/>
      <c r="BF178" s="205"/>
      <c r="BG178" s="205"/>
      <c r="BH178" s="205"/>
      <c r="BI178" s="205"/>
      <c r="BJ178" s="205"/>
      <c r="BK178" s="205"/>
      <c r="BL178" s="205"/>
      <c r="BM178" s="205"/>
      <c r="BN178" s="205"/>
      <c r="BO178" s="205"/>
      <c r="BP178" s="205"/>
      <c r="BQ178" s="205"/>
      <c r="BR178" s="205"/>
      <c r="BS178" s="205"/>
      <c r="BT178" s="205"/>
      <c r="BU178" s="205"/>
      <c r="BV178" s="205"/>
      <c r="BW178" s="205"/>
      <c r="BX178" s="205"/>
      <c r="BY178" s="205"/>
      <c r="BZ178" s="205"/>
      <c r="CA178" s="205"/>
      <c r="CB178" s="205"/>
      <c r="CC178" s="205"/>
      <c r="CD178" s="69"/>
      <c r="CE178" s="1"/>
      <c r="CF178" s="1"/>
      <c r="CG178" s="1"/>
      <c r="CH178" s="1"/>
      <c r="CI178" s="1"/>
      <c r="CJ178" s="1"/>
      <c r="CK178" s="1"/>
      <c r="CL178" s="1"/>
      <c r="CM178" s="1"/>
      <c r="CN178" s="1"/>
    </row>
    <row r="179" spans="1:92" ht="15.75" customHeight="1" x14ac:dyDescent="0.3">
      <c r="A179" s="1"/>
      <c r="B179" s="69"/>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c r="BB179" s="205"/>
      <c r="BC179" s="205"/>
      <c r="BD179" s="205"/>
      <c r="BE179" s="205"/>
      <c r="BF179" s="205"/>
      <c r="BG179" s="205"/>
      <c r="BH179" s="205"/>
      <c r="BI179" s="205"/>
      <c r="BJ179" s="205"/>
      <c r="BK179" s="205"/>
      <c r="BL179" s="205"/>
      <c r="BM179" s="205"/>
      <c r="BN179" s="205"/>
      <c r="BO179" s="205"/>
      <c r="BP179" s="205"/>
      <c r="BQ179" s="205"/>
      <c r="BR179" s="205"/>
      <c r="BS179" s="205"/>
      <c r="BT179" s="205"/>
      <c r="BU179" s="205"/>
      <c r="BV179" s="205"/>
      <c r="BW179" s="205"/>
      <c r="BX179" s="205"/>
      <c r="BY179" s="205"/>
      <c r="BZ179" s="205"/>
      <c r="CA179" s="205"/>
      <c r="CB179" s="205"/>
      <c r="CC179" s="205"/>
      <c r="CD179" s="69"/>
      <c r="CE179" s="1"/>
      <c r="CF179" s="1"/>
      <c r="CG179" s="1"/>
      <c r="CH179" s="1"/>
      <c r="CI179" s="1"/>
      <c r="CJ179" s="1"/>
      <c r="CK179" s="1"/>
      <c r="CL179" s="1"/>
      <c r="CM179" s="1"/>
      <c r="CN179" s="1"/>
    </row>
    <row r="180" spans="1:92" ht="15.75" customHeight="1" x14ac:dyDescent="0.3">
      <c r="A180" s="1"/>
      <c r="B180" s="69"/>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c r="AW180" s="205"/>
      <c r="AX180" s="205"/>
      <c r="AY180" s="205"/>
      <c r="AZ180" s="205"/>
      <c r="BA180" s="205"/>
      <c r="BB180" s="205"/>
      <c r="BC180" s="205"/>
      <c r="BD180" s="205"/>
      <c r="BE180" s="205"/>
      <c r="BF180" s="205"/>
      <c r="BG180" s="205"/>
      <c r="BH180" s="205"/>
      <c r="BI180" s="205"/>
      <c r="BJ180" s="205"/>
      <c r="BK180" s="205"/>
      <c r="BL180" s="205"/>
      <c r="BM180" s="205"/>
      <c r="BN180" s="205"/>
      <c r="BO180" s="205"/>
      <c r="BP180" s="205"/>
      <c r="BQ180" s="205"/>
      <c r="BR180" s="205"/>
      <c r="BS180" s="205"/>
      <c r="BT180" s="205"/>
      <c r="BU180" s="205"/>
      <c r="BV180" s="205"/>
      <c r="BW180" s="205"/>
      <c r="BX180" s="205"/>
      <c r="BY180" s="205"/>
      <c r="BZ180" s="205"/>
      <c r="CA180" s="205"/>
      <c r="CB180" s="205"/>
      <c r="CC180" s="205"/>
      <c r="CD180" s="69"/>
      <c r="CE180" s="1"/>
      <c r="CF180" s="1"/>
      <c r="CG180" s="1"/>
      <c r="CH180" s="1"/>
      <c r="CI180" s="1"/>
      <c r="CJ180" s="1"/>
      <c r="CK180" s="1"/>
      <c r="CL180" s="1"/>
      <c r="CM180" s="1"/>
      <c r="CN180" s="1"/>
    </row>
    <row r="181" spans="1:92" ht="15.75" customHeight="1" x14ac:dyDescent="0.3">
      <c r="A181" s="1"/>
      <c r="B181" s="69"/>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205"/>
      <c r="AW181" s="205"/>
      <c r="AX181" s="205"/>
      <c r="AY181" s="205"/>
      <c r="AZ181" s="205"/>
      <c r="BA181" s="205"/>
      <c r="BB181" s="205"/>
      <c r="BC181" s="205"/>
      <c r="BD181" s="205"/>
      <c r="BE181" s="205"/>
      <c r="BF181" s="205"/>
      <c r="BG181" s="205"/>
      <c r="BH181" s="205"/>
      <c r="BI181" s="205"/>
      <c r="BJ181" s="205"/>
      <c r="BK181" s="205"/>
      <c r="BL181" s="205"/>
      <c r="BM181" s="205"/>
      <c r="BN181" s="205"/>
      <c r="BO181" s="205"/>
      <c r="BP181" s="205"/>
      <c r="BQ181" s="205"/>
      <c r="BR181" s="205"/>
      <c r="BS181" s="205"/>
      <c r="BT181" s="205"/>
      <c r="BU181" s="205"/>
      <c r="BV181" s="205"/>
      <c r="BW181" s="205"/>
      <c r="BX181" s="205"/>
      <c r="BY181" s="205"/>
      <c r="BZ181" s="205"/>
      <c r="CA181" s="205"/>
      <c r="CB181" s="205"/>
      <c r="CC181" s="205"/>
      <c r="CD181" s="69"/>
      <c r="CE181" s="1"/>
      <c r="CF181" s="1"/>
      <c r="CG181" s="1"/>
      <c r="CH181" s="1"/>
      <c r="CI181" s="1"/>
      <c r="CJ181" s="1"/>
      <c r="CK181" s="1"/>
      <c r="CL181" s="1"/>
      <c r="CM181" s="1"/>
      <c r="CN181" s="1"/>
    </row>
    <row r="182" spans="1:92" ht="15.75" customHeight="1" x14ac:dyDescent="0.3">
      <c r="A182" s="1"/>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c r="BI182" s="69"/>
      <c r="BJ182" s="69"/>
      <c r="BK182" s="69"/>
      <c r="BL182" s="69"/>
      <c r="BM182" s="69"/>
      <c r="BN182" s="69"/>
      <c r="BO182" s="69"/>
      <c r="BP182" s="69"/>
      <c r="BQ182" s="1"/>
      <c r="BR182" s="69"/>
      <c r="BS182" s="69"/>
      <c r="BT182" s="69"/>
      <c r="BU182" s="69"/>
      <c r="BV182" s="69"/>
      <c r="BW182" s="69"/>
      <c r="BX182" s="69"/>
      <c r="BY182" s="69"/>
      <c r="BZ182" s="69"/>
      <c r="CA182" s="69"/>
      <c r="CB182" s="69"/>
      <c r="CC182" s="69"/>
      <c r="CD182" s="69"/>
      <c r="CE182" s="1"/>
      <c r="CF182" s="1"/>
      <c r="CG182" s="1"/>
      <c r="CH182" s="1"/>
      <c r="CI182" s="1"/>
      <c r="CJ182" s="1"/>
      <c r="CK182" s="1"/>
      <c r="CL182" s="1"/>
      <c r="CM182" s="1"/>
      <c r="CN182" s="1"/>
    </row>
    <row r="183" spans="1:92" ht="18" customHeight="1" x14ac:dyDescent="0.3">
      <c r="A183" s="1"/>
      <c r="B183" s="301"/>
      <c r="C183" s="302"/>
      <c r="D183" s="302"/>
      <c r="E183" s="302"/>
      <c r="F183" s="302"/>
      <c r="G183" s="302"/>
      <c r="H183" s="303"/>
      <c r="I183" s="304"/>
      <c r="J183" s="214"/>
      <c r="K183" s="214"/>
      <c r="L183" s="214"/>
      <c r="M183" s="214"/>
      <c r="N183" s="214"/>
      <c r="O183" s="214"/>
      <c r="P183" s="214"/>
      <c r="Q183" s="214"/>
      <c r="R183" s="214"/>
      <c r="S183" s="214"/>
      <c r="T183" s="214"/>
      <c r="U183" s="214"/>
      <c r="V183" s="214"/>
      <c r="W183" s="214"/>
      <c r="X183" s="214"/>
      <c r="Y183" s="252"/>
      <c r="Z183" s="305"/>
      <c r="AA183" s="231"/>
      <c r="AB183" s="231"/>
      <c r="AC183" s="231"/>
      <c r="AD183" s="231"/>
      <c r="AE183" s="231"/>
      <c r="AF183" s="231"/>
      <c r="AG183" s="254"/>
      <c r="AH183" s="1"/>
      <c r="AI183" s="305"/>
      <c r="AJ183" s="231"/>
      <c r="AK183" s="231"/>
      <c r="AL183" s="231"/>
      <c r="AM183" s="231"/>
      <c r="AN183" s="231"/>
      <c r="AO183" s="231"/>
      <c r="AP183" s="254"/>
      <c r="AQ183" s="306"/>
      <c r="AR183" s="214"/>
      <c r="AS183" s="214"/>
      <c r="AT183" s="214"/>
      <c r="AU183" s="214"/>
      <c r="AV183" s="214"/>
      <c r="AW183" s="214"/>
      <c r="AX183" s="214"/>
      <c r="AY183" s="214"/>
      <c r="AZ183" s="214"/>
      <c r="BA183" s="214"/>
      <c r="BB183" s="214"/>
      <c r="BC183" s="214"/>
      <c r="BD183" s="214"/>
      <c r="BE183" s="214"/>
      <c r="BF183" s="214"/>
      <c r="BG183" s="214"/>
      <c r="BH183" s="252"/>
      <c r="BI183" s="305"/>
      <c r="BJ183" s="231"/>
      <c r="BK183" s="231"/>
      <c r="BL183" s="231"/>
      <c r="BM183" s="231"/>
      <c r="BN183" s="254"/>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row>
    <row r="184" spans="1:92" ht="7.5" customHeight="1" x14ac:dyDescent="0.3">
      <c r="A184" s="83"/>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row>
    <row r="185" spans="1:92" ht="10.5" customHeight="1" x14ac:dyDescent="0.3">
      <c r="A185" s="69"/>
      <c r="B185" s="297"/>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69"/>
      <c r="AI185" s="297"/>
      <c r="AJ185" s="205"/>
      <c r="AK185" s="205"/>
      <c r="AL185" s="205"/>
      <c r="AM185" s="205"/>
      <c r="AN185" s="205"/>
      <c r="AO185" s="205"/>
      <c r="AP185" s="205"/>
      <c r="AQ185" s="205"/>
      <c r="AR185" s="205"/>
      <c r="AS185" s="205"/>
      <c r="AT185" s="205"/>
      <c r="AU185" s="205"/>
      <c r="AV185" s="205"/>
      <c r="AW185" s="205"/>
      <c r="AX185" s="205"/>
      <c r="AY185" s="205"/>
      <c r="AZ185" s="205"/>
      <c r="BA185" s="205"/>
      <c r="BB185" s="205"/>
      <c r="BC185" s="205"/>
      <c r="BD185" s="205"/>
      <c r="BE185" s="205"/>
      <c r="BF185" s="205"/>
      <c r="BG185" s="205"/>
      <c r="BH185" s="205"/>
      <c r="BI185" s="205"/>
      <c r="BJ185" s="205"/>
      <c r="BK185" s="205"/>
      <c r="BL185" s="205"/>
      <c r="BM185" s="205"/>
      <c r="BN185" s="205"/>
      <c r="BO185" s="69"/>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row>
    <row r="186" spans="1:92" ht="10.5" customHeight="1" x14ac:dyDescent="0.3">
      <c r="A186" s="69"/>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69"/>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c r="BC186" s="205"/>
      <c r="BD186" s="205"/>
      <c r="BE186" s="205"/>
      <c r="BF186" s="205"/>
      <c r="BG186" s="205"/>
      <c r="BH186" s="205"/>
      <c r="BI186" s="205"/>
      <c r="BJ186" s="205"/>
      <c r="BK186" s="205"/>
      <c r="BL186" s="205"/>
      <c r="BM186" s="205"/>
      <c r="BN186" s="205"/>
      <c r="BO186" s="69"/>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row>
    <row r="187" spans="1:92" ht="10.5" customHeight="1" x14ac:dyDescent="0.3">
      <c r="A187" s="69"/>
      <c r="B187" s="205"/>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69"/>
      <c r="AI187" s="205"/>
      <c r="AJ187" s="205"/>
      <c r="AK187" s="205"/>
      <c r="AL187" s="205"/>
      <c r="AM187" s="205"/>
      <c r="AN187" s="205"/>
      <c r="AO187" s="205"/>
      <c r="AP187" s="205"/>
      <c r="AQ187" s="205"/>
      <c r="AR187" s="205"/>
      <c r="AS187" s="205"/>
      <c r="AT187" s="205"/>
      <c r="AU187" s="205"/>
      <c r="AV187" s="205"/>
      <c r="AW187" s="205"/>
      <c r="AX187" s="205"/>
      <c r="AY187" s="205"/>
      <c r="AZ187" s="205"/>
      <c r="BA187" s="205"/>
      <c r="BB187" s="205"/>
      <c r="BC187" s="205"/>
      <c r="BD187" s="205"/>
      <c r="BE187" s="205"/>
      <c r="BF187" s="205"/>
      <c r="BG187" s="205"/>
      <c r="BH187" s="205"/>
      <c r="BI187" s="205"/>
      <c r="BJ187" s="205"/>
      <c r="BK187" s="205"/>
      <c r="BL187" s="205"/>
      <c r="BM187" s="205"/>
      <c r="BN187" s="205"/>
      <c r="BO187" s="69"/>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row>
    <row r="188" spans="1:92" ht="10.5" customHeight="1" x14ac:dyDescent="0.3">
      <c r="A188" s="69"/>
      <c r="B188" s="205"/>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69"/>
      <c r="AI188" s="205"/>
      <c r="AJ188" s="205"/>
      <c r="AK188" s="205"/>
      <c r="AL188" s="205"/>
      <c r="AM188" s="205"/>
      <c r="AN188" s="205"/>
      <c r="AO188" s="205"/>
      <c r="AP188" s="205"/>
      <c r="AQ188" s="205"/>
      <c r="AR188" s="205"/>
      <c r="AS188" s="205"/>
      <c r="AT188" s="205"/>
      <c r="AU188" s="205"/>
      <c r="AV188" s="205"/>
      <c r="AW188" s="205"/>
      <c r="AX188" s="205"/>
      <c r="AY188" s="205"/>
      <c r="AZ188" s="205"/>
      <c r="BA188" s="205"/>
      <c r="BB188" s="205"/>
      <c r="BC188" s="205"/>
      <c r="BD188" s="205"/>
      <c r="BE188" s="205"/>
      <c r="BF188" s="205"/>
      <c r="BG188" s="205"/>
      <c r="BH188" s="205"/>
      <c r="BI188" s="205"/>
      <c r="BJ188" s="205"/>
      <c r="BK188" s="205"/>
      <c r="BL188" s="205"/>
      <c r="BM188" s="205"/>
      <c r="BN188" s="205"/>
      <c r="BO188" s="69"/>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row>
    <row r="189" spans="1:92" ht="10.5" customHeight="1" x14ac:dyDescent="0.3">
      <c r="A189" s="69"/>
      <c r="B189" s="205"/>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69"/>
      <c r="AI189" s="205"/>
      <c r="AJ189" s="205"/>
      <c r="AK189" s="205"/>
      <c r="AL189" s="205"/>
      <c r="AM189" s="205"/>
      <c r="AN189" s="205"/>
      <c r="AO189" s="205"/>
      <c r="AP189" s="205"/>
      <c r="AQ189" s="205"/>
      <c r="AR189" s="205"/>
      <c r="AS189" s="205"/>
      <c r="AT189" s="205"/>
      <c r="AU189" s="205"/>
      <c r="AV189" s="205"/>
      <c r="AW189" s="205"/>
      <c r="AX189" s="205"/>
      <c r="AY189" s="205"/>
      <c r="AZ189" s="205"/>
      <c r="BA189" s="205"/>
      <c r="BB189" s="205"/>
      <c r="BC189" s="205"/>
      <c r="BD189" s="205"/>
      <c r="BE189" s="205"/>
      <c r="BF189" s="205"/>
      <c r="BG189" s="205"/>
      <c r="BH189" s="205"/>
      <c r="BI189" s="205"/>
      <c r="BJ189" s="205"/>
      <c r="BK189" s="205"/>
      <c r="BL189" s="205"/>
      <c r="BM189" s="205"/>
      <c r="BN189" s="205"/>
      <c r="BO189" s="69"/>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row>
    <row r="190" spans="1:92" ht="10.5" customHeight="1" x14ac:dyDescent="0.3">
      <c r="A190" s="69"/>
      <c r="B190" s="205"/>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69"/>
      <c r="AI190" s="205"/>
      <c r="AJ190" s="205"/>
      <c r="AK190" s="205"/>
      <c r="AL190" s="205"/>
      <c r="AM190" s="205"/>
      <c r="AN190" s="205"/>
      <c r="AO190" s="205"/>
      <c r="AP190" s="205"/>
      <c r="AQ190" s="205"/>
      <c r="AR190" s="205"/>
      <c r="AS190" s="205"/>
      <c r="AT190" s="205"/>
      <c r="AU190" s="205"/>
      <c r="AV190" s="205"/>
      <c r="AW190" s="205"/>
      <c r="AX190" s="205"/>
      <c r="AY190" s="205"/>
      <c r="AZ190" s="205"/>
      <c r="BA190" s="205"/>
      <c r="BB190" s="205"/>
      <c r="BC190" s="205"/>
      <c r="BD190" s="205"/>
      <c r="BE190" s="205"/>
      <c r="BF190" s="205"/>
      <c r="BG190" s="205"/>
      <c r="BH190" s="205"/>
      <c r="BI190" s="205"/>
      <c r="BJ190" s="205"/>
      <c r="BK190" s="205"/>
      <c r="BL190" s="205"/>
      <c r="BM190" s="205"/>
      <c r="BN190" s="205"/>
      <c r="BO190" s="69"/>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row>
    <row r="191" spans="1:92" ht="10.5" customHeight="1" x14ac:dyDescent="0.3">
      <c r="A191" s="69"/>
      <c r="B191" s="205"/>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69"/>
      <c r="AI191" s="205"/>
      <c r="AJ191" s="205"/>
      <c r="AK191" s="205"/>
      <c r="AL191" s="205"/>
      <c r="AM191" s="205"/>
      <c r="AN191" s="205"/>
      <c r="AO191" s="205"/>
      <c r="AP191" s="205"/>
      <c r="AQ191" s="205"/>
      <c r="AR191" s="205"/>
      <c r="AS191" s="205"/>
      <c r="AT191" s="205"/>
      <c r="AU191" s="205"/>
      <c r="AV191" s="205"/>
      <c r="AW191" s="205"/>
      <c r="AX191" s="205"/>
      <c r="AY191" s="205"/>
      <c r="AZ191" s="205"/>
      <c r="BA191" s="205"/>
      <c r="BB191" s="205"/>
      <c r="BC191" s="205"/>
      <c r="BD191" s="205"/>
      <c r="BE191" s="205"/>
      <c r="BF191" s="205"/>
      <c r="BG191" s="205"/>
      <c r="BH191" s="205"/>
      <c r="BI191" s="205"/>
      <c r="BJ191" s="205"/>
      <c r="BK191" s="205"/>
      <c r="BL191" s="205"/>
      <c r="BM191" s="205"/>
      <c r="BN191" s="205"/>
      <c r="BO191" s="69"/>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row>
    <row r="192" spans="1:92" ht="10.5" customHeight="1" x14ac:dyDescent="0.3">
      <c r="A192" s="69"/>
      <c r="B192" s="205"/>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69"/>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c r="BC192" s="205"/>
      <c r="BD192" s="205"/>
      <c r="BE192" s="205"/>
      <c r="BF192" s="205"/>
      <c r="BG192" s="205"/>
      <c r="BH192" s="205"/>
      <c r="BI192" s="205"/>
      <c r="BJ192" s="205"/>
      <c r="BK192" s="205"/>
      <c r="BL192" s="205"/>
      <c r="BM192" s="205"/>
      <c r="BN192" s="205"/>
      <c r="BO192" s="69"/>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row>
    <row r="193" spans="1:92" ht="10.5" customHeight="1" x14ac:dyDescent="0.3">
      <c r="A193" s="69"/>
      <c r="B193" s="205"/>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69"/>
      <c r="AI193" s="205"/>
      <c r="AJ193" s="205"/>
      <c r="AK193" s="205"/>
      <c r="AL193" s="205"/>
      <c r="AM193" s="205"/>
      <c r="AN193" s="205"/>
      <c r="AO193" s="205"/>
      <c r="AP193" s="205"/>
      <c r="AQ193" s="205"/>
      <c r="AR193" s="205"/>
      <c r="AS193" s="205"/>
      <c r="AT193" s="205"/>
      <c r="AU193" s="205"/>
      <c r="AV193" s="205"/>
      <c r="AW193" s="205"/>
      <c r="AX193" s="205"/>
      <c r="AY193" s="205"/>
      <c r="AZ193" s="205"/>
      <c r="BA193" s="205"/>
      <c r="BB193" s="205"/>
      <c r="BC193" s="205"/>
      <c r="BD193" s="205"/>
      <c r="BE193" s="205"/>
      <c r="BF193" s="205"/>
      <c r="BG193" s="205"/>
      <c r="BH193" s="205"/>
      <c r="BI193" s="205"/>
      <c r="BJ193" s="205"/>
      <c r="BK193" s="205"/>
      <c r="BL193" s="205"/>
      <c r="BM193" s="205"/>
      <c r="BN193" s="205"/>
      <c r="BO193" s="69"/>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row>
    <row r="194" spans="1:92" ht="10.5" customHeight="1" x14ac:dyDescent="0.3">
      <c r="A194" s="69"/>
      <c r="B194" s="205"/>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69"/>
      <c r="AI194" s="205"/>
      <c r="AJ194" s="205"/>
      <c r="AK194" s="205"/>
      <c r="AL194" s="205"/>
      <c r="AM194" s="205"/>
      <c r="AN194" s="205"/>
      <c r="AO194" s="205"/>
      <c r="AP194" s="205"/>
      <c r="AQ194" s="205"/>
      <c r="AR194" s="205"/>
      <c r="AS194" s="205"/>
      <c r="AT194" s="205"/>
      <c r="AU194" s="205"/>
      <c r="AV194" s="205"/>
      <c r="AW194" s="205"/>
      <c r="AX194" s="205"/>
      <c r="AY194" s="205"/>
      <c r="AZ194" s="205"/>
      <c r="BA194" s="205"/>
      <c r="BB194" s="205"/>
      <c r="BC194" s="205"/>
      <c r="BD194" s="205"/>
      <c r="BE194" s="205"/>
      <c r="BF194" s="205"/>
      <c r="BG194" s="205"/>
      <c r="BH194" s="205"/>
      <c r="BI194" s="205"/>
      <c r="BJ194" s="205"/>
      <c r="BK194" s="205"/>
      <c r="BL194" s="205"/>
      <c r="BM194" s="205"/>
      <c r="BN194" s="205"/>
      <c r="BO194" s="69"/>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row>
    <row r="195" spans="1:92" ht="10.5" customHeight="1" x14ac:dyDescent="0.3">
      <c r="A195" s="69"/>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69"/>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69"/>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row>
    <row r="196" spans="1:92" ht="10.5" customHeight="1" x14ac:dyDescent="0.3">
      <c r="A196" s="69"/>
      <c r="B196" s="205"/>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69"/>
      <c r="AI196" s="205"/>
      <c r="AJ196" s="205"/>
      <c r="AK196" s="205"/>
      <c r="AL196" s="205"/>
      <c r="AM196" s="205"/>
      <c r="AN196" s="205"/>
      <c r="AO196" s="205"/>
      <c r="AP196" s="205"/>
      <c r="AQ196" s="205"/>
      <c r="AR196" s="205"/>
      <c r="AS196" s="205"/>
      <c r="AT196" s="205"/>
      <c r="AU196" s="205"/>
      <c r="AV196" s="205"/>
      <c r="AW196" s="205"/>
      <c r="AX196" s="205"/>
      <c r="AY196" s="205"/>
      <c r="AZ196" s="205"/>
      <c r="BA196" s="205"/>
      <c r="BB196" s="205"/>
      <c r="BC196" s="205"/>
      <c r="BD196" s="205"/>
      <c r="BE196" s="205"/>
      <c r="BF196" s="205"/>
      <c r="BG196" s="205"/>
      <c r="BH196" s="205"/>
      <c r="BI196" s="205"/>
      <c r="BJ196" s="205"/>
      <c r="BK196" s="205"/>
      <c r="BL196" s="205"/>
      <c r="BM196" s="205"/>
      <c r="BN196" s="205"/>
      <c r="BO196" s="69"/>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row>
    <row r="197" spans="1:92" ht="10.5" customHeight="1" x14ac:dyDescent="0.3">
      <c r="A197" s="69"/>
      <c r="B197" s="205"/>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69"/>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c r="BC197" s="205"/>
      <c r="BD197" s="205"/>
      <c r="BE197" s="205"/>
      <c r="BF197" s="205"/>
      <c r="BG197" s="205"/>
      <c r="BH197" s="205"/>
      <c r="BI197" s="205"/>
      <c r="BJ197" s="205"/>
      <c r="BK197" s="205"/>
      <c r="BL197" s="205"/>
      <c r="BM197" s="205"/>
      <c r="BN197" s="205"/>
      <c r="BO197" s="69"/>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row>
    <row r="198" spans="1:92" ht="10.5" customHeight="1" x14ac:dyDescent="0.3">
      <c r="A198" s="69"/>
      <c r="B198" s="205"/>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69"/>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c r="BC198" s="205"/>
      <c r="BD198" s="205"/>
      <c r="BE198" s="205"/>
      <c r="BF198" s="205"/>
      <c r="BG198" s="205"/>
      <c r="BH198" s="205"/>
      <c r="BI198" s="205"/>
      <c r="BJ198" s="205"/>
      <c r="BK198" s="205"/>
      <c r="BL198" s="205"/>
      <c r="BM198" s="205"/>
      <c r="BN198" s="205"/>
      <c r="BO198" s="69"/>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row>
    <row r="199" spans="1:92" ht="10.5" customHeight="1" x14ac:dyDescent="0.3">
      <c r="A199" s="69"/>
      <c r="B199" s="205"/>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69"/>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c r="BC199" s="205"/>
      <c r="BD199" s="205"/>
      <c r="BE199" s="205"/>
      <c r="BF199" s="205"/>
      <c r="BG199" s="205"/>
      <c r="BH199" s="205"/>
      <c r="BI199" s="205"/>
      <c r="BJ199" s="205"/>
      <c r="BK199" s="205"/>
      <c r="BL199" s="205"/>
      <c r="BM199" s="205"/>
      <c r="BN199" s="205"/>
      <c r="BO199" s="69"/>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row>
    <row r="200" spans="1:92" ht="10.5" customHeight="1" x14ac:dyDescent="0.3">
      <c r="A200" s="69"/>
      <c r="B200" s="205"/>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69"/>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c r="BC200" s="205"/>
      <c r="BD200" s="205"/>
      <c r="BE200" s="205"/>
      <c r="BF200" s="205"/>
      <c r="BG200" s="205"/>
      <c r="BH200" s="205"/>
      <c r="BI200" s="205"/>
      <c r="BJ200" s="205"/>
      <c r="BK200" s="205"/>
      <c r="BL200" s="205"/>
      <c r="BM200" s="205"/>
      <c r="BN200" s="205"/>
      <c r="BO200" s="69"/>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row>
    <row r="201" spans="1:92" ht="10.5" customHeight="1" x14ac:dyDescent="0.3">
      <c r="A201" s="69"/>
      <c r="B201" s="205"/>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69"/>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c r="BE201" s="205"/>
      <c r="BF201" s="205"/>
      <c r="BG201" s="205"/>
      <c r="BH201" s="205"/>
      <c r="BI201" s="205"/>
      <c r="BJ201" s="205"/>
      <c r="BK201" s="205"/>
      <c r="BL201" s="205"/>
      <c r="BM201" s="205"/>
      <c r="BN201" s="205"/>
      <c r="BO201" s="69"/>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row>
    <row r="202" spans="1:92" ht="7.5" customHeight="1" x14ac:dyDescent="0.3">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row>
    <row r="203" spans="1:92" ht="9.75" customHeight="1" x14ac:dyDescent="0.3">
      <c r="A203" s="69"/>
      <c r="B203" s="298" t="s">
        <v>280</v>
      </c>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69"/>
      <c r="AI203" s="298" t="s">
        <v>281</v>
      </c>
      <c r="AJ203" s="205"/>
      <c r="AK203" s="205"/>
      <c r="AL203" s="205"/>
      <c r="AM203" s="205"/>
      <c r="AN203" s="205"/>
      <c r="AO203" s="205"/>
      <c r="AP203" s="205"/>
      <c r="AQ203" s="205"/>
      <c r="AR203" s="205"/>
      <c r="AS203" s="205"/>
      <c r="AT203" s="205"/>
      <c r="AU203" s="205"/>
      <c r="AV203" s="205"/>
      <c r="AW203" s="205"/>
      <c r="AX203" s="205"/>
      <c r="AY203" s="205"/>
      <c r="AZ203" s="205"/>
      <c r="BA203" s="205"/>
      <c r="BB203" s="205"/>
      <c r="BC203" s="205"/>
      <c r="BD203" s="205"/>
      <c r="BE203" s="205"/>
      <c r="BF203" s="205"/>
      <c r="BG203" s="205"/>
      <c r="BH203" s="205"/>
      <c r="BI203" s="205"/>
      <c r="BJ203" s="205"/>
      <c r="BK203" s="205"/>
      <c r="BL203" s="205"/>
      <c r="BM203" s="205"/>
      <c r="BN203" s="205"/>
      <c r="BO203" s="69"/>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row>
    <row r="204" spans="1:92" ht="9.75" customHeight="1" x14ac:dyDescent="0.3">
      <c r="A204" s="69"/>
      <c r="B204" s="205"/>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69"/>
      <c r="AI204" s="205"/>
      <c r="AJ204" s="205"/>
      <c r="AK204" s="205"/>
      <c r="AL204" s="205"/>
      <c r="AM204" s="205"/>
      <c r="AN204" s="205"/>
      <c r="AO204" s="205"/>
      <c r="AP204" s="205"/>
      <c r="AQ204" s="205"/>
      <c r="AR204" s="205"/>
      <c r="AS204" s="205"/>
      <c r="AT204" s="205"/>
      <c r="AU204" s="205"/>
      <c r="AV204" s="205"/>
      <c r="AW204" s="205"/>
      <c r="AX204" s="205"/>
      <c r="AY204" s="205"/>
      <c r="AZ204" s="205"/>
      <c r="BA204" s="205"/>
      <c r="BB204" s="205"/>
      <c r="BC204" s="205"/>
      <c r="BD204" s="205"/>
      <c r="BE204" s="205"/>
      <c r="BF204" s="205"/>
      <c r="BG204" s="205"/>
      <c r="BH204" s="205"/>
      <c r="BI204" s="205"/>
      <c r="BJ204" s="205"/>
      <c r="BK204" s="205"/>
      <c r="BL204" s="205"/>
      <c r="BM204" s="205"/>
      <c r="BN204" s="205"/>
      <c r="BO204" s="69"/>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row>
    <row r="205" spans="1:92" ht="9.75" customHeight="1" x14ac:dyDescent="0.3">
      <c r="A205" s="69"/>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69"/>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c r="BC205" s="205"/>
      <c r="BD205" s="205"/>
      <c r="BE205" s="205"/>
      <c r="BF205" s="205"/>
      <c r="BG205" s="205"/>
      <c r="BH205" s="205"/>
      <c r="BI205" s="205"/>
      <c r="BJ205" s="205"/>
      <c r="BK205" s="205"/>
      <c r="BL205" s="205"/>
      <c r="BM205" s="205"/>
      <c r="BN205" s="205"/>
      <c r="BO205" s="69"/>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row>
    <row r="206" spans="1:92" ht="7.5" customHeight="1" x14ac:dyDescent="0.3">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row>
    <row r="207" spans="1:92" ht="18" customHeight="1" x14ac:dyDescent="0.3">
      <c r="A207" s="315"/>
      <c r="B207" s="1"/>
      <c r="C207" s="299"/>
      <c r="D207" s="201"/>
      <c r="E207" s="201"/>
      <c r="F207" s="201"/>
      <c r="G207" s="201"/>
      <c r="H207" s="201"/>
      <c r="I207" s="208"/>
      <c r="J207" s="300"/>
      <c r="K207" s="205"/>
      <c r="L207" s="205"/>
      <c r="M207" s="205"/>
      <c r="N207" s="205"/>
      <c r="O207" s="205"/>
      <c r="P207" s="205"/>
      <c r="Q207" s="205"/>
      <c r="R207" s="205"/>
      <c r="S207" s="205"/>
      <c r="T207" s="205"/>
      <c r="U207" s="205"/>
      <c r="V207" s="205"/>
      <c r="W207" s="205"/>
      <c r="X207" s="205"/>
      <c r="Y207" s="314"/>
      <c r="Z207" s="299"/>
      <c r="AA207" s="201"/>
      <c r="AB207" s="201"/>
      <c r="AC207" s="201"/>
      <c r="AD207" s="201"/>
      <c r="AE207" s="201"/>
      <c r="AF207" s="201"/>
      <c r="AG207" s="208"/>
      <c r="AH207" s="1"/>
      <c r="AI207" s="299"/>
      <c r="AJ207" s="201"/>
      <c r="AK207" s="201"/>
      <c r="AL207" s="201"/>
      <c r="AM207" s="201"/>
      <c r="AN207" s="201"/>
      <c r="AO207" s="201"/>
      <c r="AP207" s="208"/>
      <c r="AQ207" s="300"/>
      <c r="AR207" s="205"/>
      <c r="AS207" s="205"/>
      <c r="AT207" s="205"/>
      <c r="AU207" s="205"/>
      <c r="AV207" s="205"/>
      <c r="AW207" s="205"/>
      <c r="AX207" s="205"/>
      <c r="AY207" s="205"/>
      <c r="AZ207" s="205"/>
      <c r="BA207" s="205"/>
      <c r="BB207" s="205"/>
      <c r="BC207" s="205"/>
      <c r="BD207" s="205"/>
      <c r="BE207" s="205"/>
      <c r="BF207" s="205"/>
      <c r="BG207" s="1"/>
      <c r="BH207" s="299"/>
      <c r="BI207" s="201"/>
      <c r="BJ207" s="201"/>
      <c r="BK207" s="201"/>
      <c r="BL207" s="201"/>
      <c r="BM207" s="208"/>
      <c r="BN207" s="1"/>
      <c r="BO207" s="69"/>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row>
    <row r="208" spans="1:92" ht="7.5" customHeight="1" x14ac:dyDescent="0.3">
      <c r="A208" s="316"/>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c r="BI208" s="69"/>
      <c r="BJ208" s="69"/>
      <c r="BK208" s="69"/>
      <c r="BL208" s="69"/>
      <c r="BM208" s="69"/>
      <c r="BN208" s="69"/>
      <c r="BO208" s="69"/>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row>
    <row r="209" spans="1:92" ht="10.5" customHeight="1" x14ac:dyDescent="0.3">
      <c r="A209" s="316"/>
      <c r="B209" s="297"/>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69"/>
      <c r="AI209" s="297"/>
      <c r="AJ209" s="205"/>
      <c r="AK209" s="205"/>
      <c r="AL209" s="205"/>
      <c r="AM209" s="205"/>
      <c r="AN209" s="205"/>
      <c r="AO209" s="205"/>
      <c r="AP209" s="205"/>
      <c r="AQ209" s="205"/>
      <c r="AR209" s="205"/>
      <c r="AS209" s="205"/>
      <c r="AT209" s="205"/>
      <c r="AU209" s="205"/>
      <c r="AV209" s="205"/>
      <c r="AW209" s="205"/>
      <c r="AX209" s="205"/>
      <c r="AY209" s="205"/>
      <c r="AZ209" s="205"/>
      <c r="BA209" s="205"/>
      <c r="BB209" s="205"/>
      <c r="BC209" s="205"/>
      <c r="BD209" s="205"/>
      <c r="BE209" s="205"/>
      <c r="BF209" s="205"/>
      <c r="BG209" s="205"/>
      <c r="BH209" s="205"/>
      <c r="BI209" s="205"/>
      <c r="BJ209" s="205"/>
      <c r="BK209" s="205"/>
      <c r="BL209" s="205"/>
      <c r="BM209" s="205"/>
      <c r="BN209" s="205"/>
      <c r="BO209" s="69"/>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row>
    <row r="210" spans="1:92" ht="10.5" customHeight="1" x14ac:dyDescent="0.3">
      <c r="A210" s="316"/>
      <c r="B210" s="205"/>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69"/>
      <c r="AI210" s="205"/>
      <c r="AJ210" s="205"/>
      <c r="AK210" s="205"/>
      <c r="AL210" s="205"/>
      <c r="AM210" s="205"/>
      <c r="AN210" s="205"/>
      <c r="AO210" s="205"/>
      <c r="AP210" s="205"/>
      <c r="AQ210" s="205"/>
      <c r="AR210" s="205"/>
      <c r="AS210" s="205"/>
      <c r="AT210" s="205"/>
      <c r="AU210" s="205"/>
      <c r="AV210" s="205"/>
      <c r="AW210" s="205"/>
      <c r="AX210" s="205"/>
      <c r="AY210" s="205"/>
      <c r="AZ210" s="205"/>
      <c r="BA210" s="205"/>
      <c r="BB210" s="205"/>
      <c r="BC210" s="205"/>
      <c r="BD210" s="205"/>
      <c r="BE210" s="205"/>
      <c r="BF210" s="205"/>
      <c r="BG210" s="205"/>
      <c r="BH210" s="205"/>
      <c r="BI210" s="205"/>
      <c r="BJ210" s="205"/>
      <c r="BK210" s="205"/>
      <c r="BL210" s="205"/>
      <c r="BM210" s="205"/>
      <c r="BN210" s="205"/>
      <c r="BO210" s="69"/>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row>
    <row r="211" spans="1:92" ht="10.5" customHeight="1" x14ac:dyDescent="0.3">
      <c r="A211" s="316"/>
      <c r="B211" s="205"/>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69"/>
      <c r="AI211" s="205"/>
      <c r="AJ211" s="205"/>
      <c r="AK211" s="205"/>
      <c r="AL211" s="205"/>
      <c r="AM211" s="205"/>
      <c r="AN211" s="205"/>
      <c r="AO211" s="205"/>
      <c r="AP211" s="205"/>
      <c r="AQ211" s="205"/>
      <c r="AR211" s="205"/>
      <c r="AS211" s="205"/>
      <c r="AT211" s="205"/>
      <c r="AU211" s="205"/>
      <c r="AV211" s="205"/>
      <c r="AW211" s="205"/>
      <c r="AX211" s="205"/>
      <c r="AY211" s="205"/>
      <c r="AZ211" s="205"/>
      <c r="BA211" s="205"/>
      <c r="BB211" s="205"/>
      <c r="BC211" s="205"/>
      <c r="BD211" s="205"/>
      <c r="BE211" s="205"/>
      <c r="BF211" s="205"/>
      <c r="BG211" s="205"/>
      <c r="BH211" s="205"/>
      <c r="BI211" s="205"/>
      <c r="BJ211" s="205"/>
      <c r="BK211" s="205"/>
      <c r="BL211" s="205"/>
      <c r="BM211" s="205"/>
      <c r="BN211" s="205"/>
      <c r="BO211" s="69"/>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row>
    <row r="212" spans="1:92" ht="10.5" customHeight="1" x14ac:dyDescent="0.3">
      <c r="A212" s="316"/>
      <c r="B212" s="205"/>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85"/>
      <c r="AI212" s="205"/>
      <c r="AJ212" s="205"/>
      <c r="AK212" s="205"/>
      <c r="AL212" s="205"/>
      <c r="AM212" s="205"/>
      <c r="AN212" s="205"/>
      <c r="AO212" s="205"/>
      <c r="AP212" s="205"/>
      <c r="AQ212" s="205"/>
      <c r="AR212" s="205"/>
      <c r="AS212" s="205"/>
      <c r="AT212" s="205"/>
      <c r="AU212" s="205"/>
      <c r="AV212" s="205"/>
      <c r="AW212" s="205"/>
      <c r="AX212" s="205"/>
      <c r="AY212" s="205"/>
      <c r="AZ212" s="205"/>
      <c r="BA212" s="205"/>
      <c r="BB212" s="205"/>
      <c r="BC212" s="205"/>
      <c r="BD212" s="205"/>
      <c r="BE212" s="205"/>
      <c r="BF212" s="205"/>
      <c r="BG212" s="205"/>
      <c r="BH212" s="205"/>
      <c r="BI212" s="205"/>
      <c r="BJ212" s="205"/>
      <c r="BK212" s="205"/>
      <c r="BL212" s="205"/>
      <c r="BM212" s="205"/>
      <c r="BN212" s="205"/>
      <c r="BO212" s="69"/>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row>
    <row r="213" spans="1:92" ht="10.5" customHeight="1" x14ac:dyDescent="0.3">
      <c r="A213" s="316"/>
      <c r="B213" s="205"/>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85"/>
      <c r="AI213" s="205"/>
      <c r="AJ213" s="205"/>
      <c r="AK213" s="205"/>
      <c r="AL213" s="205"/>
      <c r="AM213" s="205"/>
      <c r="AN213" s="205"/>
      <c r="AO213" s="205"/>
      <c r="AP213" s="205"/>
      <c r="AQ213" s="205"/>
      <c r="AR213" s="205"/>
      <c r="AS213" s="205"/>
      <c r="AT213" s="205"/>
      <c r="AU213" s="205"/>
      <c r="AV213" s="205"/>
      <c r="AW213" s="205"/>
      <c r="AX213" s="205"/>
      <c r="AY213" s="205"/>
      <c r="AZ213" s="205"/>
      <c r="BA213" s="205"/>
      <c r="BB213" s="205"/>
      <c r="BC213" s="205"/>
      <c r="BD213" s="205"/>
      <c r="BE213" s="205"/>
      <c r="BF213" s="205"/>
      <c r="BG213" s="205"/>
      <c r="BH213" s="205"/>
      <c r="BI213" s="205"/>
      <c r="BJ213" s="205"/>
      <c r="BK213" s="205"/>
      <c r="BL213" s="205"/>
      <c r="BM213" s="205"/>
      <c r="BN213" s="205"/>
      <c r="BO213" s="69"/>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row>
    <row r="214" spans="1:92" ht="10.5" customHeight="1" x14ac:dyDescent="0.3">
      <c r="A214" s="316"/>
      <c r="B214" s="205"/>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85"/>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c r="BC214" s="205"/>
      <c r="BD214" s="205"/>
      <c r="BE214" s="205"/>
      <c r="BF214" s="205"/>
      <c r="BG214" s="205"/>
      <c r="BH214" s="205"/>
      <c r="BI214" s="205"/>
      <c r="BJ214" s="205"/>
      <c r="BK214" s="205"/>
      <c r="BL214" s="205"/>
      <c r="BM214" s="205"/>
      <c r="BN214" s="205"/>
      <c r="BO214" s="69"/>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row>
    <row r="215" spans="1:92" ht="10.5" customHeight="1" x14ac:dyDescent="0.3">
      <c r="A215" s="316"/>
      <c r="B215" s="205"/>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85"/>
      <c r="AI215" s="205"/>
      <c r="AJ215" s="205"/>
      <c r="AK215" s="205"/>
      <c r="AL215" s="205"/>
      <c r="AM215" s="205"/>
      <c r="AN215" s="205"/>
      <c r="AO215" s="205"/>
      <c r="AP215" s="205"/>
      <c r="AQ215" s="205"/>
      <c r="AR215" s="205"/>
      <c r="AS215" s="205"/>
      <c r="AT215" s="205"/>
      <c r="AU215" s="205"/>
      <c r="AV215" s="205"/>
      <c r="AW215" s="205"/>
      <c r="AX215" s="205"/>
      <c r="AY215" s="205"/>
      <c r="AZ215" s="205"/>
      <c r="BA215" s="205"/>
      <c r="BB215" s="205"/>
      <c r="BC215" s="205"/>
      <c r="BD215" s="205"/>
      <c r="BE215" s="205"/>
      <c r="BF215" s="205"/>
      <c r="BG215" s="205"/>
      <c r="BH215" s="205"/>
      <c r="BI215" s="205"/>
      <c r="BJ215" s="205"/>
      <c r="BK215" s="205"/>
      <c r="BL215" s="205"/>
      <c r="BM215" s="205"/>
      <c r="BN215" s="205"/>
      <c r="BO215" s="69"/>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row>
    <row r="216" spans="1:92" ht="10.5" customHeight="1" x14ac:dyDescent="0.3">
      <c r="A216" s="316"/>
      <c r="B216" s="205"/>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85"/>
      <c r="AI216" s="205"/>
      <c r="AJ216" s="205"/>
      <c r="AK216" s="205"/>
      <c r="AL216" s="205"/>
      <c r="AM216" s="205"/>
      <c r="AN216" s="205"/>
      <c r="AO216" s="205"/>
      <c r="AP216" s="205"/>
      <c r="AQ216" s="205"/>
      <c r="AR216" s="205"/>
      <c r="AS216" s="205"/>
      <c r="AT216" s="205"/>
      <c r="AU216" s="205"/>
      <c r="AV216" s="205"/>
      <c r="AW216" s="205"/>
      <c r="AX216" s="205"/>
      <c r="AY216" s="205"/>
      <c r="AZ216" s="205"/>
      <c r="BA216" s="205"/>
      <c r="BB216" s="205"/>
      <c r="BC216" s="205"/>
      <c r="BD216" s="205"/>
      <c r="BE216" s="205"/>
      <c r="BF216" s="205"/>
      <c r="BG216" s="205"/>
      <c r="BH216" s="205"/>
      <c r="BI216" s="205"/>
      <c r="BJ216" s="205"/>
      <c r="BK216" s="205"/>
      <c r="BL216" s="205"/>
      <c r="BM216" s="205"/>
      <c r="BN216" s="205"/>
      <c r="BO216" s="69"/>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row>
    <row r="217" spans="1:92" ht="10.5" customHeight="1" x14ac:dyDescent="0.3">
      <c r="A217" s="316"/>
      <c r="B217" s="205"/>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85"/>
      <c r="AI217" s="205"/>
      <c r="AJ217" s="205"/>
      <c r="AK217" s="205"/>
      <c r="AL217" s="205"/>
      <c r="AM217" s="205"/>
      <c r="AN217" s="205"/>
      <c r="AO217" s="205"/>
      <c r="AP217" s="205"/>
      <c r="AQ217" s="205"/>
      <c r="AR217" s="205"/>
      <c r="AS217" s="205"/>
      <c r="AT217" s="205"/>
      <c r="AU217" s="205"/>
      <c r="AV217" s="205"/>
      <c r="AW217" s="205"/>
      <c r="AX217" s="205"/>
      <c r="AY217" s="205"/>
      <c r="AZ217" s="205"/>
      <c r="BA217" s="205"/>
      <c r="BB217" s="205"/>
      <c r="BC217" s="205"/>
      <c r="BD217" s="205"/>
      <c r="BE217" s="205"/>
      <c r="BF217" s="205"/>
      <c r="BG217" s="205"/>
      <c r="BH217" s="205"/>
      <c r="BI217" s="205"/>
      <c r="BJ217" s="205"/>
      <c r="BK217" s="205"/>
      <c r="BL217" s="205"/>
      <c r="BM217" s="205"/>
      <c r="BN217" s="205"/>
      <c r="BO217" s="69"/>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row>
    <row r="218" spans="1:92" ht="10.5" customHeight="1" x14ac:dyDescent="0.3">
      <c r="A218" s="316"/>
      <c r="B218" s="205"/>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69"/>
      <c r="AI218" s="205"/>
      <c r="AJ218" s="205"/>
      <c r="AK218" s="205"/>
      <c r="AL218" s="205"/>
      <c r="AM218" s="205"/>
      <c r="AN218" s="205"/>
      <c r="AO218" s="205"/>
      <c r="AP218" s="205"/>
      <c r="AQ218" s="205"/>
      <c r="AR218" s="205"/>
      <c r="AS218" s="205"/>
      <c r="AT218" s="205"/>
      <c r="AU218" s="205"/>
      <c r="AV218" s="205"/>
      <c r="AW218" s="205"/>
      <c r="AX218" s="205"/>
      <c r="AY218" s="205"/>
      <c r="AZ218" s="205"/>
      <c r="BA218" s="205"/>
      <c r="BB218" s="205"/>
      <c r="BC218" s="205"/>
      <c r="BD218" s="205"/>
      <c r="BE218" s="205"/>
      <c r="BF218" s="205"/>
      <c r="BG218" s="205"/>
      <c r="BH218" s="205"/>
      <c r="BI218" s="205"/>
      <c r="BJ218" s="205"/>
      <c r="BK218" s="205"/>
      <c r="BL218" s="205"/>
      <c r="BM218" s="205"/>
      <c r="BN218" s="205"/>
      <c r="BO218" s="69"/>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row>
    <row r="219" spans="1:92" ht="10.5" customHeight="1" x14ac:dyDescent="0.3">
      <c r="A219" s="316"/>
      <c r="B219" s="205"/>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69"/>
      <c r="AI219" s="205"/>
      <c r="AJ219" s="205"/>
      <c r="AK219" s="205"/>
      <c r="AL219" s="205"/>
      <c r="AM219" s="205"/>
      <c r="AN219" s="205"/>
      <c r="AO219" s="205"/>
      <c r="AP219" s="205"/>
      <c r="AQ219" s="205"/>
      <c r="AR219" s="205"/>
      <c r="AS219" s="205"/>
      <c r="AT219" s="205"/>
      <c r="AU219" s="205"/>
      <c r="AV219" s="205"/>
      <c r="AW219" s="205"/>
      <c r="AX219" s="205"/>
      <c r="AY219" s="205"/>
      <c r="AZ219" s="205"/>
      <c r="BA219" s="205"/>
      <c r="BB219" s="205"/>
      <c r="BC219" s="205"/>
      <c r="BD219" s="205"/>
      <c r="BE219" s="205"/>
      <c r="BF219" s="205"/>
      <c r="BG219" s="205"/>
      <c r="BH219" s="205"/>
      <c r="BI219" s="205"/>
      <c r="BJ219" s="205"/>
      <c r="BK219" s="205"/>
      <c r="BL219" s="205"/>
      <c r="BM219" s="205"/>
      <c r="BN219" s="205"/>
      <c r="BO219" s="69"/>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row>
    <row r="220" spans="1:92" ht="10.5" customHeight="1" x14ac:dyDescent="0.3">
      <c r="A220" s="316"/>
      <c r="B220" s="205"/>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69"/>
      <c r="AI220" s="205"/>
      <c r="AJ220" s="205"/>
      <c r="AK220" s="205"/>
      <c r="AL220" s="205"/>
      <c r="AM220" s="205"/>
      <c r="AN220" s="205"/>
      <c r="AO220" s="205"/>
      <c r="AP220" s="205"/>
      <c r="AQ220" s="205"/>
      <c r="AR220" s="205"/>
      <c r="AS220" s="205"/>
      <c r="AT220" s="205"/>
      <c r="AU220" s="205"/>
      <c r="AV220" s="205"/>
      <c r="AW220" s="205"/>
      <c r="AX220" s="205"/>
      <c r="AY220" s="205"/>
      <c r="AZ220" s="205"/>
      <c r="BA220" s="205"/>
      <c r="BB220" s="205"/>
      <c r="BC220" s="205"/>
      <c r="BD220" s="205"/>
      <c r="BE220" s="205"/>
      <c r="BF220" s="205"/>
      <c r="BG220" s="205"/>
      <c r="BH220" s="205"/>
      <c r="BI220" s="205"/>
      <c r="BJ220" s="205"/>
      <c r="BK220" s="205"/>
      <c r="BL220" s="205"/>
      <c r="BM220" s="205"/>
      <c r="BN220" s="205"/>
      <c r="BO220" s="69"/>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row>
    <row r="221" spans="1:92" ht="10.5" customHeight="1" x14ac:dyDescent="0.3">
      <c r="A221" s="316"/>
      <c r="B221" s="205"/>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69"/>
      <c r="AI221" s="205"/>
      <c r="AJ221" s="205"/>
      <c r="AK221" s="205"/>
      <c r="AL221" s="205"/>
      <c r="AM221" s="205"/>
      <c r="AN221" s="205"/>
      <c r="AO221" s="205"/>
      <c r="AP221" s="205"/>
      <c r="AQ221" s="205"/>
      <c r="AR221" s="205"/>
      <c r="AS221" s="205"/>
      <c r="AT221" s="205"/>
      <c r="AU221" s="205"/>
      <c r="AV221" s="205"/>
      <c r="AW221" s="205"/>
      <c r="AX221" s="205"/>
      <c r="AY221" s="205"/>
      <c r="AZ221" s="205"/>
      <c r="BA221" s="205"/>
      <c r="BB221" s="205"/>
      <c r="BC221" s="205"/>
      <c r="BD221" s="205"/>
      <c r="BE221" s="205"/>
      <c r="BF221" s="205"/>
      <c r="BG221" s="205"/>
      <c r="BH221" s="205"/>
      <c r="BI221" s="205"/>
      <c r="BJ221" s="205"/>
      <c r="BK221" s="205"/>
      <c r="BL221" s="205"/>
      <c r="BM221" s="205"/>
      <c r="BN221" s="205"/>
      <c r="BO221" s="69"/>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row>
    <row r="222" spans="1:92" ht="10.5" customHeight="1" x14ac:dyDescent="0.3">
      <c r="A222" s="316"/>
      <c r="B222" s="205"/>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69"/>
      <c r="AI222" s="205"/>
      <c r="AJ222" s="205"/>
      <c r="AK222" s="205"/>
      <c r="AL222" s="205"/>
      <c r="AM222" s="205"/>
      <c r="AN222" s="205"/>
      <c r="AO222" s="205"/>
      <c r="AP222" s="205"/>
      <c r="AQ222" s="205"/>
      <c r="AR222" s="205"/>
      <c r="AS222" s="205"/>
      <c r="AT222" s="205"/>
      <c r="AU222" s="205"/>
      <c r="AV222" s="205"/>
      <c r="AW222" s="205"/>
      <c r="AX222" s="205"/>
      <c r="AY222" s="205"/>
      <c r="AZ222" s="205"/>
      <c r="BA222" s="205"/>
      <c r="BB222" s="205"/>
      <c r="BC222" s="205"/>
      <c r="BD222" s="205"/>
      <c r="BE222" s="205"/>
      <c r="BF222" s="205"/>
      <c r="BG222" s="205"/>
      <c r="BH222" s="205"/>
      <c r="BI222" s="205"/>
      <c r="BJ222" s="205"/>
      <c r="BK222" s="205"/>
      <c r="BL222" s="205"/>
      <c r="BM222" s="205"/>
      <c r="BN222" s="205"/>
      <c r="BO222" s="69"/>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row>
    <row r="223" spans="1:92" ht="10.5" customHeight="1" x14ac:dyDescent="0.3">
      <c r="A223" s="316"/>
      <c r="B223" s="205"/>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69"/>
      <c r="AI223" s="205"/>
      <c r="AJ223" s="205"/>
      <c r="AK223" s="205"/>
      <c r="AL223" s="205"/>
      <c r="AM223" s="205"/>
      <c r="AN223" s="205"/>
      <c r="AO223" s="205"/>
      <c r="AP223" s="205"/>
      <c r="AQ223" s="205"/>
      <c r="AR223" s="205"/>
      <c r="AS223" s="205"/>
      <c r="AT223" s="205"/>
      <c r="AU223" s="205"/>
      <c r="AV223" s="205"/>
      <c r="AW223" s="205"/>
      <c r="AX223" s="205"/>
      <c r="AY223" s="205"/>
      <c r="AZ223" s="205"/>
      <c r="BA223" s="205"/>
      <c r="BB223" s="205"/>
      <c r="BC223" s="205"/>
      <c r="BD223" s="205"/>
      <c r="BE223" s="205"/>
      <c r="BF223" s="205"/>
      <c r="BG223" s="205"/>
      <c r="BH223" s="205"/>
      <c r="BI223" s="205"/>
      <c r="BJ223" s="205"/>
      <c r="BK223" s="205"/>
      <c r="BL223" s="205"/>
      <c r="BM223" s="205"/>
      <c r="BN223" s="205"/>
      <c r="BO223" s="69"/>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row>
    <row r="224" spans="1:92" ht="10.5" customHeight="1" x14ac:dyDescent="0.3">
      <c r="A224" s="316"/>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69"/>
      <c r="AI224" s="205"/>
      <c r="AJ224" s="205"/>
      <c r="AK224" s="205"/>
      <c r="AL224" s="205"/>
      <c r="AM224" s="205"/>
      <c r="AN224" s="205"/>
      <c r="AO224" s="205"/>
      <c r="AP224" s="205"/>
      <c r="AQ224" s="205"/>
      <c r="AR224" s="205"/>
      <c r="AS224" s="205"/>
      <c r="AT224" s="205"/>
      <c r="AU224" s="205"/>
      <c r="AV224" s="205"/>
      <c r="AW224" s="205"/>
      <c r="AX224" s="205"/>
      <c r="AY224" s="205"/>
      <c r="AZ224" s="205"/>
      <c r="BA224" s="205"/>
      <c r="BB224" s="205"/>
      <c r="BC224" s="205"/>
      <c r="BD224" s="205"/>
      <c r="BE224" s="205"/>
      <c r="BF224" s="205"/>
      <c r="BG224" s="205"/>
      <c r="BH224" s="205"/>
      <c r="BI224" s="205"/>
      <c r="BJ224" s="205"/>
      <c r="BK224" s="205"/>
      <c r="BL224" s="205"/>
      <c r="BM224" s="205"/>
      <c r="BN224" s="205"/>
      <c r="BO224" s="69"/>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row>
    <row r="225" spans="1:92" ht="10.5" customHeight="1" x14ac:dyDescent="0.3">
      <c r="A225" s="316"/>
      <c r="B225" s="205"/>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69"/>
      <c r="AI225" s="205"/>
      <c r="AJ225" s="205"/>
      <c r="AK225" s="205"/>
      <c r="AL225" s="205"/>
      <c r="AM225" s="205"/>
      <c r="AN225" s="205"/>
      <c r="AO225" s="205"/>
      <c r="AP225" s="205"/>
      <c r="AQ225" s="205"/>
      <c r="AR225" s="205"/>
      <c r="AS225" s="205"/>
      <c r="AT225" s="205"/>
      <c r="AU225" s="205"/>
      <c r="AV225" s="205"/>
      <c r="AW225" s="205"/>
      <c r="AX225" s="205"/>
      <c r="AY225" s="205"/>
      <c r="AZ225" s="205"/>
      <c r="BA225" s="205"/>
      <c r="BB225" s="205"/>
      <c r="BC225" s="205"/>
      <c r="BD225" s="205"/>
      <c r="BE225" s="205"/>
      <c r="BF225" s="205"/>
      <c r="BG225" s="205"/>
      <c r="BH225" s="205"/>
      <c r="BI225" s="205"/>
      <c r="BJ225" s="205"/>
      <c r="BK225" s="205"/>
      <c r="BL225" s="205"/>
      <c r="BM225" s="205"/>
      <c r="BN225" s="205"/>
      <c r="BO225" s="69"/>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row>
    <row r="226" spans="1:92" ht="7.5" customHeight="1" x14ac:dyDescent="0.3">
      <c r="A226" s="316"/>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c r="BG226" s="69"/>
      <c r="BH226" s="69"/>
      <c r="BI226" s="69"/>
      <c r="BJ226" s="69"/>
      <c r="BK226" s="69"/>
      <c r="BL226" s="69"/>
      <c r="BM226" s="69"/>
      <c r="BN226" s="69"/>
      <c r="BO226" s="69"/>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row>
    <row r="227" spans="1:92" ht="9.75" customHeight="1" x14ac:dyDescent="0.3">
      <c r="A227" s="316"/>
      <c r="B227" s="298" t="s">
        <v>282</v>
      </c>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85"/>
      <c r="AI227" s="298" t="s">
        <v>283</v>
      </c>
      <c r="AJ227" s="205"/>
      <c r="AK227" s="205"/>
      <c r="AL227" s="205"/>
      <c r="AM227" s="205"/>
      <c r="AN227" s="205"/>
      <c r="AO227" s="205"/>
      <c r="AP227" s="205"/>
      <c r="AQ227" s="205"/>
      <c r="AR227" s="205"/>
      <c r="AS227" s="205"/>
      <c r="AT227" s="205"/>
      <c r="AU227" s="205"/>
      <c r="AV227" s="205"/>
      <c r="AW227" s="205"/>
      <c r="AX227" s="205"/>
      <c r="AY227" s="205"/>
      <c r="AZ227" s="205"/>
      <c r="BA227" s="205"/>
      <c r="BB227" s="205"/>
      <c r="BC227" s="205"/>
      <c r="BD227" s="205"/>
      <c r="BE227" s="205"/>
      <c r="BF227" s="205"/>
      <c r="BG227" s="205"/>
      <c r="BH227" s="205"/>
      <c r="BI227" s="205"/>
      <c r="BJ227" s="205"/>
      <c r="BK227" s="205"/>
      <c r="BL227" s="205"/>
      <c r="BM227" s="205"/>
      <c r="BN227" s="205"/>
      <c r="BO227" s="69"/>
      <c r="BP227" s="10"/>
      <c r="BQ227" s="10"/>
      <c r="BR227" s="10"/>
      <c r="BS227" s="10"/>
      <c r="BT227" s="10"/>
      <c r="BU227" s="10"/>
      <c r="BV227" s="10"/>
      <c r="BW227" s="10"/>
      <c r="BX227" s="1"/>
      <c r="BY227" s="1"/>
      <c r="BZ227" s="1"/>
      <c r="CA227" s="1"/>
      <c r="CB227" s="1"/>
      <c r="CC227" s="1"/>
      <c r="CD227" s="1"/>
      <c r="CE227" s="1"/>
      <c r="CF227" s="1"/>
      <c r="CG227" s="1"/>
      <c r="CH227" s="1"/>
      <c r="CI227" s="1"/>
      <c r="CJ227" s="1"/>
      <c r="CK227" s="1"/>
      <c r="CL227" s="1"/>
      <c r="CM227" s="1"/>
      <c r="CN227" s="1"/>
    </row>
    <row r="228" spans="1:92" ht="9.75" customHeight="1" x14ac:dyDescent="0.3">
      <c r="A228" s="316"/>
      <c r="B228" s="205"/>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85"/>
      <c r="AI228" s="205"/>
      <c r="AJ228" s="205"/>
      <c r="AK228" s="205"/>
      <c r="AL228" s="205"/>
      <c r="AM228" s="205"/>
      <c r="AN228" s="205"/>
      <c r="AO228" s="205"/>
      <c r="AP228" s="205"/>
      <c r="AQ228" s="205"/>
      <c r="AR228" s="205"/>
      <c r="AS228" s="205"/>
      <c r="AT228" s="205"/>
      <c r="AU228" s="205"/>
      <c r="AV228" s="205"/>
      <c r="AW228" s="205"/>
      <c r="AX228" s="205"/>
      <c r="AY228" s="205"/>
      <c r="AZ228" s="205"/>
      <c r="BA228" s="205"/>
      <c r="BB228" s="205"/>
      <c r="BC228" s="205"/>
      <c r="BD228" s="205"/>
      <c r="BE228" s="205"/>
      <c r="BF228" s="205"/>
      <c r="BG228" s="205"/>
      <c r="BH228" s="205"/>
      <c r="BI228" s="205"/>
      <c r="BJ228" s="205"/>
      <c r="BK228" s="205"/>
      <c r="BL228" s="205"/>
      <c r="BM228" s="205"/>
      <c r="BN228" s="205"/>
      <c r="BO228" s="69"/>
      <c r="BP228" s="10"/>
      <c r="BQ228" s="10"/>
      <c r="BR228" s="10"/>
      <c r="BS228" s="10"/>
      <c r="BT228" s="10"/>
      <c r="BU228" s="10"/>
      <c r="BV228" s="10"/>
      <c r="BW228" s="10"/>
      <c r="BX228" s="1"/>
      <c r="BY228" s="1"/>
      <c r="BZ228" s="1"/>
      <c r="CA228" s="1"/>
      <c r="CB228" s="1"/>
      <c r="CC228" s="1"/>
      <c r="CD228" s="1"/>
      <c r="CE228" s="1"/>
      <c r="CF228" s="1"/>
      <c r="CG228" s="1"/>
      <c r="CH228" s="1"/>
      <c r="CI228" s="1"/>
      <c r="CJ228" s="1"/>
      <c r="CK228" s="1"/>
      <c r="CL228" s="1"/>
      <c r="CM228" s="1"/>
      <c r="CN228" s="1"/>
    </row>
    <row r="229" spans="1:92" ht="9.75" customHeight="1" x14ac:dyDescent="0.3">
      <c r="A229" s="316"/>
      <c r="B229" s="205"/>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87"/>
      <c r="AI229" s="205"/>
      <c r="AJ229" s="205"/>
      <c r="AK229" s="205"/>
      <c r="AL229" s="205"/>
      <c r="AM229" s="205"/>
      <c r="AN229" s="205"/>
      <c r="AO229" s="205"/>
      <c r="AP229" s="205"/>
      <c r="AQ229" s="205"/>
      <c r="AR229" s="205"/>
      <c r="AS229" s="205"/>
      <c r="AT229" s="205"/>
      <c r="AU229" s="205"/>
      <c r="AV229" s="205"/>
      <c r="AW229" s="205"/>
      <c r="AX229" s="205"/>
      <c r="AY229" s="205"/>
      <c r="AZ229" s="205"/>
      <c r="BA229" s="205"/>
      <c r="BB229" s="205"/>
      <c r="BC229" s="205"/>
      <c r="BD229" s="205"/>
      <c r="BE229" s="205"/>
      <c r="BF229" s="205"/>
      <c r="BG229" s="205"/>
      <c r="BH229" s="205"/>
      <c r="BI229" s="205"/>
      <c r="BJ229" s="205"/>
      <c r="BK229" s="205"/>
      <c r="BL229" s="205"/>
      <c r="BM229" s="205"/>
      <c r="BN229" s="205"/>
      <c r="BO229" s="69"/>
      <c r="BP229" s="26"/>
      <c r="BQ229" s="10"/>
      <c r="BR229" s="10"/>
      <c r="BS229" s="10"/>
      <c r="BT229" s="10"/>
      <c r="BU229" s="10"/>
      <c r="BV229" s="10"/>
      <c r="BW229" s="10"/>
      <c r="BX229" s="1"/>
      <c r="BY229" s="1"/>
      <c r="BZ229" s="1"/>
      <c r="CA229" s="1"/>
      <c r="CB229" s="1"/>
      <c r="CC229" s="1"/>
      <c r="CD229" s="1"/>
      <c r="CE229" s="1"/>
      <c r="CF229" s="1"/>
      <c r="CG229" s="1"/>
      <c r="CH229" s="1"/>
      <c r="CI229" s="1"/>
      <c r="CJ229" s="1"/>
      <c r="CK229" s="1"/>
      <c r="CL229" s="1"/>
      <c r="CM229" s="1"/>
      <c r="CN229" s="1"/>
    </row>
    <row r="230" spans="1:92" ht="7.5" customHeight="1" x14ac:dyDescent="0.3">
      <c r="A230" s="69"/>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69"/>
      <c r="BK230" s="69"/>
      <c r="BL230" s="69"/>
      <c r="BM230" s="69"/>
      <c r="BN230" s="69"/>
      <c r="BO230" s="69"/>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row>
    <row r="231" spans="1:92" ht="18" customHeight="1" x14ac:dyDescent="0.3">
      <c r="A231" s="1"/>
      <c r="B231" s="299"/>
      <c r="C231" s="201"/>
      <c r="D231" s="201"/>
      <c r="E231" s="201"/>
      <c r="F231" s="201"/>
      <c r="G231" s="208"/>
      <c r="H231" s="300"/>
      <c r="I231" s="205"/>
      <c r="J231" s="205"/>
      <c r="K231" s="205"/>
      <c r="L231" s="205"/>
      <c r="M231" s="205"/>
      <c r="N231" s="205"/>
      <c r="O231" s="205"/>
      <c r="P231" s="205"/>
      <c r="Q231" s="205"/>
      <c r="R231" s="205"/>
      <c r="S231" s="205"/>
      <c r="T231" s="205"/>
      <c r="U231" s="205"/>
      <c r="V231" s="205"/>
      <c r="W231" s="205"/>
      <c r="X231" s="205"/>
      <c r="Y231" s="314"/>
      <c r="Z231" s="211"/>
      <c r="AA231" s="201"/>
      <c r="AB231" s="201"/>
      <c r="AC231" s="201"/>
      <c r="AD231" s="201"/>
      <c r="AE231" s="201"/>
      <c r="AF231" s="201"/>
      <c r="AG231" s="208"/>
      <c r="AH231" s="89"/>
      <c r="AI231" s="211"/>
      <c r="AJ231" s="201"/>
      <c r="AK231" s="201"/>
      <c r="AL231" s="201"/>
      <c r="AM231" s="201"/>
      <c r="AN231" s="201"/>
      <c r="AO231" s="201"/>
      <c r="AP231" s="208"/>
      <c r="AQ231" s="317"/>
      <c r="AR231" s="205"/>
      <c r="AS231" s="205"/>
      <c r="AT231" s="205"/>
      <c r="AU231" s="205"/>
      <c r="AV231" s="205"/>
      <c r="AW231" s="205"/>
      <c r="AX231" s="205"/>
      <c r="AY231" s="205"/>
      <c r="AZ231" s="205"/>
      <c r="BA231" s="205"/>
      <c r="BB231" s="205"/>
      <c r="BC231" s="205"/>
      <c r="BD231" s="205"/>
      <c r="BE231" s="205"/>
      <c r="BF231" s="205"/>
      <c r="BG231" s="205"/>
      <c r="BH231" s="314"/>
      <c r="BI231" s="211"/>
      <c r="BJ231" s="201"/>
      <c r="BK231" s="201"/>
      <c r="BL231" s="201"/>
      <c r="BM231" s="201"/>
      <c r="BN231" s="208"/>
      <c r="BO231" s="1"/>
      <c r="BP231" s="10"/>
      <c r="BQ231" s="10"/>
      <c r="BR231" s="10"/>
      <c r="BS231" s="10"/>
      <c r="BT231" s="10"/>
      <c r="BU231" s="10"/>
      <c r="BV231" s="10"/>
      <c r="BW231" s="10"/>
      <c r="BX231" s="1"/>
      <c r="BY231" s="1"/>
      <c r="BZ231" s="1"/>
      <c r="CA231" s="1"/>
      <c r="CB231" s="1"/>
      <c r="CC231" s="1"/>
      <c r="CD231" s="1"/>
      <c r="CE231" s="1"/>
      <c r="CF231" s="1"/>
      <c r="CG231" s="1"/>
      <c r="CH231" s="1"/>
      <c r="CI231" s="1"/>
      <c r="CJ231" s="1"/>
      <c r="CK231" s="1"/>
      <c r="CL231" s="1"/>
      <c r="CM231" s="1"/>
      <c r="CN231" s="1"/>
    </row>
    <row r="232" spans="1:92" ht="7.5" customHeight="1" x14ac:dyDescent="0.3">
      <c r="A232" s="69"/>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c r="BG232" s="69"/>
      <c r="BH232" s="69"/>
      <c r="BI232" s="69"/>
      <c r="BJ232" s="69"/>
      <c r="BK232" s="69"/>
      <c r="BL232" s="69"/>
      <c r="BM232" s="69"/>
      <c r="BN232" s="69"/>
      <c r="BO232" s="69"/>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row>
    <row r="233" spans="1:92" ht="10.5" customHeight="1" x14ac:dyDescent="0.3">
      <c r="A233" s="69"/>
      <c r="B233" s="297"/>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87"/>
      <c r="AI233" s="318"/>
      <c r="AJ233" s="205"/>
      <c r="AK233" s="205"/>
      <c r="AL233" s="205"/>
      <c r="AM233" s="205"/>
      <c r="AN233" s="205"/>
      <c r="AO233" s="205"/>
      <c r="AP233" s="205"/>
      <c r="AQ233" s="205"/>
      <c r="AR233" s="205"/>
      <c r="AS233" s="205"/>
      <c r="AT233" s="205"/>
      <c r="AU233" s="205"/>
      <c r="AV233" s="205"/>
      <c r="AW233" s="205"/>
      <c r="AX233" s="205"/>
      <c r="AY233" s="205"/>
      <c r="AZ233" s="205"/>
      <c r="BA233" s="205"/>
      <c r="BB233" s="205"/>
      <c r="BC233" s="205"/>
      <c r="BD233" s="205"/>
      <c r="BE233" s="205"/>
      <c r="BF233" s="205"/>
      <c r="BG233" s="205"/>
      <c r="BH233" s="205"/>
      <c r="BI233" s="205"/>
      <c r="BJ233" s="205"/>
      <c r="BK233" s="205"/>
      <c r="BL233" s="205"/>
      <c r="BM233" s="205"/>
      <c r="BN233" s="205"/>
      <c r="BO233" s="69"/>
      <c r="BP233" s="10"/>
      <c r="BQ233" s="10"/>
      <c r="BR233" s="10"/>
      <c r="BS233" s="10"/>
      <c r="BT233" s="10"/>
      <c r="BU233" s="10"/>
      <c r="BV233" s="10"/>
      <c r="BW233" s="10"/>
      <c r="BX233" s="1"/>
      <c r="BY233" s="1"/>
      <c r="BZ233" s="1"/>
      <c r="CA233" s="1"/>
      <c r="CB233" s="1"/>
      <c r="CC233" s="1"/>
      <c r="CD233" s="1"/>
      <c r="CE233" s="1"/>
      <c r="CF233" s="1"/>
      <c r="CG233" s="1"/>
      <c r="CH233" s="1"/>
      <c r="CI233" s="1"/>
      <c r="CJ233" s="1"/>
      <c r="CK233" s="1"/>
      <c r="CL233" s="1"/>
      <c r="CM233" s="1"/>
      <c r="CN233" s="1"/>
    </row>
    <row r="234" spans="1:92" ht="10.5" customHeight="1" x14ac:dyDescent="0.3">
      <c r="A234" s="69"/>
      <c r="B234" s="205"/>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69"/>
      <c r="AI234" s="205"/>
      <c r="AJ234" s="205"/>
      <c r="AK234" s="205"/>
      <c r="AL234" s="205"/>
      <c r="AM234" s="205"/>
      <c r="AN234" s="205"/>
      <c r="AO234" s="205"/>
      <c r="AP234" s="205"/>
      <c r="AQ234" s="205"/>
      <c r="AR234" s="205"/>
      <c r="AS234" s="205"/>
      <c r="AT234" s="205"/>
      <c r="AU234" s="205"/>
      <c r="AV234" s="205"/>
      <c r="AW234" s="205"/>
      <c r="AX234" s="205"/>
      <c r="AY234" s="205"/>
      <c r="AZ234" s="205"/>
      <c r="BA234" s="205"/>
      <c r="BB234" s="205"/>
      <c r="BC234" s="205"/>
      <c r="BD234" s="205"/>
      <c r="BE234" s="205"/>
      <c r="BF234" s="205"/>
      <c r="BG234" s="205"/>
      <c r="BH234" s="205"/>
      <c r="BI234" s="205"/>
      <c r="BJ234" s="205"/>
      <c r="BK234" s="205"/>
      <c r="BL234" s="205"/>
      <c r="BM234" s="205"/>
      <c r="BN234" s="205"/>
      <c r="BO234" s="69"/>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row>
    <row r="235" spans="1:92" ht="10.5" customHeight="1" x14ac:dyDescent="0.3">
      <c r="A235" s="69"/>
      <c r="B235" s="205"/>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87"/>
      <c r="AI235" s="205"/>
      <c r="AJ235" s="205"/>
      <c r="AK235" s="205"/>
      <c r="AL235" s="205"/>
      <c r="AM235" s="205"/>
      <c r="AN235" s="205"/>
      <c r="AO235" s="205"/>
      <c r="AP235" s="205"/>
      <c r="AQ235" s="205"/>
      <c r="AR235" s="205"/>
      <c r="AS235" s="205"/>
      <c r="AT235" s="205"/>
      <c r="AU235" s="205"/>
      <c r="AV235" s="205"/>
      <c r="AW235" s="205"/>
      <c r="AX235" s="205"/>
      <c r="AY235" s="205"/>
      <c r="AZ235" s="205"/>
      <c r="BA235" s="205"/>
      <c r="BB235" s="205"/>
      <c r="BC235" s="205"/>
      <c r="BD235" s="205"/>
      <c r="BE235" s="205"/>
      <c r="BF235" s="205"/>
      <c r="BG235" s="205"/>
      <c r="BH235" s="205"/>
      <c r="BI235" s="205"/>
      <c r="BJ235" s="205"/>
      <c r="BK235" s="205"/>
      <c r="BL235" s="205"/>
      <c r="BM235" s="205"/>
      <c r="BN235" s="205"/>
      <c r="BO235" s="69"/>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row>
    <row r="236" spans="1:92" ht="10.5" customHeight="1" x14ac:dyDescent="0.3">
      <c r="A236" s="69"/>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85"/>
      <c r="AI236" s="205"/>
      <c r="AJ236" s="205"/>
      <c r="AK236" s="205"/>
      <c r="AL236" s="205"/>
      <c r="AM236" s="205"/>
      <c r="AN236" s="205"/>
      <c r="AO236" s="205"/>
      <c r="AP236" s="205"/>
      <c r="AQ236" s="205"/>
      <c r="AR236" s="205"/>
      <c r="AS236" s="205"/>
      <c r="AT236" s="205"/>
      <c r="AU236" s="205"/>
      <c r="AV236" s="205"/>
      <c r="AW236" s="205"/>
      <c r="AX236" s="205"/>
      <c r="AY236" s="205"/>
      <c r="AZ236" s="205"/>
      <c r="BA236" s="205"/>
      <c r="BB236" s="205"/>
      <c r="BC236" s="205"/>
      <c r="BD236" s="205"/>
      <c r="BE236" s="205"/>
      <c r="BF236" s="205"/>
      <c r="BG236" s="205"/>
      <c r="BH236" s="205"/>
      <c r="BI236" s="205"/>
      <c r="BJ236" s="205"/>
      <c r="BK236" s="205"/>
      <c r="BL236" s="205"/>
      <c r="BM236" s="205"/>
      <c r="BN236" s="205"/>
      <c r="BO236" s="69"/>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row>
    <row r="237" spans="1:92" ht="10.5" customHeight="1" x14ac:dyDescent="0.3">
      <c r="A237" s="69"/>
      <c r="B237" s="205"/>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87"/>
      <c r="AI237" s="205"/>
      <c r="AJ237" s="205"/>
      <c r="AK237" s="205"/>
      <c r="AL237" s="205"/>
      <c r="AM237" s="205"/>
      <c r="AN237" s="205"/>
      <c r="AO237" s="205"/>
      <c r="AP237" s="205"/>
      <c r="AQ237" s="205"/>
      <c r="AR237" s="205"/>
      <c r="AS237" s="205"/>
      <c r="AT237" s="205"/>
      <c r="AU237" s="205"/>
      <c r="AV237" s="205"/>
      <c r="AW237" s="205"/>
      <c r="AX237" s="205"/>
      <c r="AY237" s="205"/>
      <c r="AZ237" s="205"/>
      <c r="BA237" s="205"/>
      <c r="BB237" s="205"/>
      <c r="BC237" s="205"/>
      <c r="BD237" s="205"/>
      <c r="BE237" s="205"/>
      <c r="BF237" s="205"/>
      <c r="BG237" s="205"/>
      <c r="BH237" s="205"/>
      <c r="BI237" s="205"/>
      <c r="BJ237" s="205"/>
      <c r="BK237" s="205"/>
      <c r="BL237" s="205"/>
      <c r="BM237" s="205"/>
      <c r="BN237" s="205"/>
      <c r="BO237" s="69"/>
      <c r="BP237" s="10"/>
      <c r="BQ237" s="10"/>
      <c r="BR237" s="10"/>
      <c r="BS237" s="10"/>
      <c r="BT237" s="10"/>
      <c r="BU237" s="10"/>
      <c r="BV237" s="10"/>
      <c r="BW237" s="10"/>
      <c r="BX237" s="1"/>
      <c r="BY237" s="1"/>
      <c r="BZ237" s="1"/>
      <c r="CA237" s="1"/>
      <c r="CB237" s="1"/>
      <c r="CC237" s="1"/>
      <c r="CD237" s="1"/>
      <c r="CE237" s="1"/>
      <c r="CF237" s="1"/>
      <c r="CG237" s="1"/>
      <c r="CH237" s="1"/>
      <c r="CI237" s="1"/>
      <c r="CJ237" s="1"/>
      <c r="CK237" s="1"/>
      <c r="CL237" s="1"/>
      <c r="CM237" s="1"/>
      <c r="CN237" s="1"/>
    </row>
    <row r="238" spans="1:92" ht="10.5" customHeight="1" x14ac:dyDescent="0.3">
      <c r="A238" s="69"/>
      <c r="B238" s="205"/>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85"/>
      <c r="AI238" s="205"/>
      <c r="AJ238" s="205"/>
      <c r="AK238" s="205"/>
      <c r="AL238" s="205"/>
      <c r="AM238" s="205"/>
      <c r="AN238" s="205"/>
      <c r="AO238" s="205"/>
      <c r="AP238" s="205"/>
      <c r="AQ238" s="205"/>
      <c r="AR238" s="205"/>
      <c r="AS238" s="205"/>
      <c r="AT238" s="205"/>
      <c r="AU238" s="205"/>
      <c r="AV238" s="205"/>
      <c r="AW238" s="205"/>
      <c r="AX238" s="205"/>
      <c r="AY238" s="205"/>
      <c r="AZ238" s="205"/>
      <c r="BA238" s="205"/>
      <c r="BB238" s="205"/>
      <c r="BC238" s="205"/>
      <c r="BD238" s="205"/>
      <c r="BE238" s="205"/>
      <c r="BF238" s="205"/>
      <c r="BG238" s="205"/>
      <c r="BH238" s="205"/>
      <c r="BI238" s="205"/>
      <c r="BJ238" s="205"/>
      <c r="BK238" s="205"/>
      <c r="BL238" s="205"/>
      <c r="BM238" s="205"/>
      <c r="BN238" s="205"/>
      <c r="BO238" s="69"/>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row>
    <row r="239" spans="1:92" ht="10.5" customHeight="1" x14ac:dyDescent="0.3">
      <c r="A239" s="69"/>
      <c r="B239" s="205"/>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87"/>
      <c r="AI239" s="205"/>
      <c r="AJ239" s="205"/>
      <c r="AK239" s="205"/>
      <c r="AL239" s="205"/>
      <c r="AM239" s="205"/>
      <c r="AN239" s="205"/>
      <c r="AO239" s="205"/>
      <c r="AP239" s="205"/>
      <c r="AQ239" s="205"/>
      <c r="AR239" s="205"/>
      <c r="AS239" s="205"/>
      <c r="AT239" s="205"/>
      <c r="AU239" s="205"/>
      <c r="AV239" s="205"/>
      <c r="AW239" s="205"/>
      <c r="AX239" s="205"/>
      <c r="AY239" s="205"/>
      <c r="AZ239" s="205"/>
      <c r="BA239" s="205"/>
      <c r="BB239" s="205"/>
      <c r="BC239" s="205"/>
      <c r="BD239" s="205"/>
      <c r="BE239" s="205"/>
      <c r="BF239" s="205"/>
      <c r="BG239" s="205"/>
      <c r="BH239" s="205"/>
      <c r="BI239" s="205"/>
      <c r="BJ239" s="205"/>
      <c r="BK239" s="205"/>
      <c r="BL239" s="205"/>
      <c r="BM239" s="205"/>
      <c r="BN239" s="205"/>
      <c r="BO239" s="69"/>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row>
    <row r="240" spans="1:92" ht="10.5" customHeight="1" x14ac:dyDescent="0.3">
      <c r="A240" s="69"/>
      <c r="B240" s="205"/>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85"/>
      <c r="AI240" s="205"/>
      <c r="AJ240" s="205"/>
      <c r="AK240" s="205"/>
      <c r="AL240" s="205"/>
      <c r="AM240" s="205"/>
      <c r="AN240" s="205"/>
      <c r="AO240" s="205"/>
      <c r="AP240" s="205"/>
      <c r="AQ240" s="205"/>
      <c r="AR240" s="205"/>
      <c r="AS240" s="205"/>
      <c r="AT240" s="205"/>
      <c r="AU240" s="205"/>
      <c r="AV240" s="205"/>
      <c r="AW240" s="205"/>
      <c r="AX240" s="205"/>
      <c r="AY240" s="205"/>
      <c r="AZ240" s="205"/>
      <c r="BA240" s="205"/>
      <c r="BB240" s="205"/>
      <c r="BC240" s="205"/>
      <c r="BD240" s="205"/>
      <c r="BE240" s="205"/>
      <c r="BF240" s="205"/>
      <c r="BG240" s="205"/>
      <c r="BH240" s="205"/>
      <c r="BI240" s="205"/>
      <c r="BJ240" s="205"/>
      <c r="BK240" s="205"/>
      <c r="BL240" s="205"/>
      <c r="BM240" s="205"/>
      <c r="BN240" s="205"/>
      <c r="BO240" s="69"/>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row>
    <row r="241" spans="1:92" ht="10.5" customHeight="1" x14ac:dyDescent="0.3">
      <c r="A241" s="69"/>
      <c r="B241" s="205"/>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87"/>
      <c r="AI241" s="205"/>
      <c r="AJ241" s="205"/>
      <c r="AK241" s="205"/>
      <c r="AL241" s="205"/>
      <c r="AM241" s="205"/>
      <c r="AN241" s="205"/>
      <c r="AO241" s="205"/>
      <c r="AP241" s="205"/>
      <c r="AQ241" s="205"/>
      <c r="AR241" s="205"/>
      <c r="AS241" s="205"/>
      <c r="AT241" s="205"/>
      <c r="AU241" s="205"/>
      <c r="AV241" s="205"/>
      <c r="AW241" s="205"/>
      <c r="AX241" s="205"/>
      <c r="AY241" s="205"/>
      <c r="AZ241" s="205"/>
      <c r="BA241" s="205"/>
      <c r="BB241" s="205"/>
      <c r="BC241" s="205"/>
      <c r="BD241" s="205"/>
      <c r="BE241" s="205"/>
      <c r="BF241" s="205"/>
      <c r="BG241" s="205"/>
      <c r="BH241" s="205"/>
      <c r="BI241" s="205"/>
      <c r="BJ241" s="205"/>
      <c r="BK241" s="205"/>
      <c r="BL241" s="205"/>
      <c r="BM241" s="205"/>
      <c r="BN241" s="205"/>
      <c r="BO241" s="69"/>
      <c r="BP241" s="10"/>
      <c r="BQ241" s="10"/>
      <c r="BR241" s="10"/>
      <c r="BS241" s="10"/>
      <c r="BT241" s="10"/>
      <c r="BU241" s="10"/>
      <c r="BV241" s="10"/>
      <c r="BW241" s="10"/>
      <c r="BX241" s="1"/>
      <c r="BY241" s="1"/>
      <c r="BZ241" s="1"/>
      <c r="CA241" s="1"/>
      <c r="CB241" s="1"/>
      <c r="CC241" s="1"/>
      <c r="CD241" s="1"/>
      <c r="CE241" s="1"/>
      <c r="CF241" s="1"/>
      <c r="CG241" s="1"/>
      <c r="CH241" s="1"/>
      <c r="CI241" s="1"/>
      <c r="CJ241" s="1"/>
      <c r="CK241" s="1"/>
      <c r="CL241" s="1"/>
      <c r="CM241" s="1"/>
      <c r="CN241" s="1"/>
    </row>
    <row r="242" spans="1:92" ht="10.5" customHeight="1" x14ac:dyDescent="0.3">
      <c r="A242" s="69"/>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87"/>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c r="BC242" s="205"/>
      <c r="BD242" s="205"/>
      <c r="BE242" s="205"/>
      <c r="BF242" s="205"/>
      <c r="BG242" s="205"/>
      <c r="BH242" s="205"/>
      <c r="BI242" s="205"/>
      <c r="BJ242" s="205"/>
      <c r="BK242" s="205"/>
      <c r="BL242" s="205"/>
      <c r="BM242" s="205"/>
      <c r="BN242" s="205"/>
      <c r="BO242" s="69"/>
      <c r="BP242" s="10"/>
      <c r="BQ242" s="10"/>
      <c r="BR242" s="10"/>
      <c r="BS242" s="10"/>
      <c r="BT242" s="10"/>
      <c r="BU242" s="10"/>
      <c r="BV242" s="10"/>
      <c r="BW242" s="10"/>
      <c r="BX242" s="1"/>
      <c r="BY242" s="1"/>
      <c r="BZ242" s="1"/>
      <c r="CA242" s="1"/>
      <c r="CB242" s="1"/>
      <c r="CC242" s="1"/>
      <c r="CD242" s="1"/>
      <c r="CE242" s="1"/>
      <c r="CF242" s="1"/>
      <c r="CG242" s="1"/>
      <c r="CH242" s="1"/>
      <c r="CI242" s="1"/>
      <c r="CJ242" s="1"/>
      <c r="CK242" s="1"/>
      <c r="CL242" s="1"/>
      <c r="CM242" s="1"/>
      <c r="CN242" s="1"/>
    </row>
    <row r="243" spans="1:92" ht="10.5" customHeight="1" x14ac:dyDescent="0.3">
      <c r="A243" s="69"/>
      <c r="B243" s="205"/>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69"/>
      <c r="AI243" s="205"/>
      <c r="AJ243" s="205"/>
      <c r="AK243" s="205"/>
      <c r="AL243" s="205"/>
      <c r="AM243" s="205"/>
      <c r="AN243" s="205"/>
      <c r="AO243" s="205"/>
      <c r="AP243" s="205"/>
      <c r="AQ243" s="205"/>
      <c r="AR243" s="205"/>
      <c r="AS243" s="205"/>
      <c r="AT243" s="205"/>
      <c r="AU243" s="205"/>
      <c r="AV243" s="205"/>
      <c r="AW243" s="205"/>
      <c r="AX243" s="205"/>
      <c r="AY243" s="205"/>
      <c r="AZ243" s="205"/>
      <c r="BA243" s="205"/>
      <c r="BB243" s="205"/>
      <c r="BC243" s="205"/>
      <c r="BD243" s="205"/>
      <c r="BE243" s="205"/>
      <c r="BF243" s="205"/>
      <c r="BG243" s="205"/>
      <c r="BH243" s="205"/>
      <c r="BI243" s="205"/>
      <c r="BJ243" s="205"/>
      <c r="BK243" s="205"/>
      <c r="BL243" s="205"/>
      <c r="BM243" s="205"/>
      <c r="BN243" s="205"/>
      <c r="BO243" s="69"/>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row>
    <row r="244" spans="1:92" ht="10.5" customHeight="1" x14ac:dyDescent="0.3">
      <c r="A244" s="69"/>
      <c r="B244" s="205"/>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85"/>
      <c r="AI244" s="205"/>
      <c r="AJ244" s="205"/>
      <c r="AK244" s="205"/>
      <c r="AL244" s="205"/>
      <c r="AM244" s="205"/>
      <c r="AN244" s="205"/>
      <c r="AO244" s="205"/>
      <c r="AP244" s="205"/>
      <c r="AQ244" s="205"/>
      <c r="AR244" s="205"/>
      <c r="AS244" s="205"/>
      <c r="AT244" s="205"/>
      <c r="AU244" s="205"/>
      <c r="AV244" s="205"/>
      <c r="AW244" s="205"/>
      <c r="AX244" s="205"/>
      <c r="AY244" s="205"/>
      <c r="AZ244" s="205"/>
      <c r="BA244" s="205"/>
      <c r="BB244" s="205"/>
      <c r="BC244" s="205"/>
      <c r="BD244" s="205"/>
      <c r="BE244" s="205"/>
      <c r="BF244" s="205"/>
      <c r="BG244" s="205"/>
      <c r="BH244" s="205"/>
      <c r="BI244" s="205"/>
      <c r="BJ244" s="205"/>
      <c r="BK244" s="205"/>
      <c r="BL244" s="205"/>
      <c r="BM244" s="205"/>
      <c r="BN244" s="205"/>
      <c r="BO244" s="69"/>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row>
    <row r="245" spans="1:92" ht="10.5" customHeight="1" x14ac:dyDescent="0.3">
      <c r="A245" s="69"/>
      <c r="B245" s="205"/>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87"/>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c r="BC245" s="205"/>
      <c r="BD245" s="205"/>
      <c r="BE245" s="205"/>
      <c r="BF245" s="205"/>
      <c r="BG245" s="205"/>
      <c r="BH245" s="205"/>
      <c r="BI245" s="205"/>
      <c r="BJ245" s="205"/>
      <c r="BK245" s="205"/>
      <c r="BL245" s="205"/>
      <c r="BM245" s="205"/>
      <c r="BN245" s="205"/>
      <c r="BO245" s="69"/>
      <c r="BP245" s="10"/>
      <c r="BQ245" s="10"/>
      <c r="BR245" s="10"/>
      <c r="BS245" s="10"/>
      <c r="BT245" s="10"/>
      <c r="BU245" s="10"/>
      <c r="BV245" s="10"/>
      <c r="BW245" s="10"/>
      <c r="BX245" s="1"/>
      <c r="BY245" s="1"/>
      <c r="BZ245" s="1"/>
      <c r="CA245" s="1"/>
      <c r="CB245" s="1"/>
      <c r="CC245" s="1"/>
      <c r="CD245" s="1"/>
      <c r="CE245" s="1"/>
      <c r="CF245" s="1"/>
      <c r="CG245" s="1"/>
      <c r="CH245" s="1"/>
      <c r="CI245" s="1"/>
      <c r="CJ245" s="1"/>
      <c r="CK245" s="1"/>
      <c r="CL245" s="1"/>
      <c r="CM245" s="1"/>
      <c r="CN245" s="1"/>
    </row>
    <row r="246" spans="1:92" ht="10.5" customHeight="1" x14ac:dyDescent="0.3">
      <c r="A246" s="69"/>
      <c r="B246" s="205"/>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69"/>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c r="BC246" s="205"/>
      <c r="BD246" s="205"/>
      <c r="BE246" s="205"/>
      <c r="BF246" s="205"/>
      <c r="BG246" s="205"/>
      <c r="BH246" s="205"/>
      <c r="BI246" s="205"/>
      <c r="BJ246" s="205"/>
      <c r="BK246" s="205"/>
      <c r="BL246" s="205"/>
      <c r="BM246" s="205"/>
      <c r="BN246" s="205"/>
      <c r="BO246" s="69"/>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row>
    <row r="247" spans="1:92" ht="10.5" customHeight="1" x14ac:dyDescent="0.3">
      <c r="A247" s="69"/>
      <c r="B247" s="205"/>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87"/>
      <c r="AI247" s="205"/>
      <c r="AJ247" s="205"/>
      <c r="AK247" s="205"/>
      <c r="AL247" s="205"/>
      <c r="AM247" s="205"/>
      <c r="AN247" s="205"/>
      <c r="AO247" s="205"/>
      <c r="AP247" s="205"/>
      <c r="AQ247" s="205"/>
      <c r="AR247" s="205"/>
      <c r="AS247" s="205"/>
      <c r="AT247" s="205"/>
      <c r="AU247" s="205"/>
      <c r="AV247" s="205"/>
      <c r="AW247" s="205"/>
      <c r="AX247" s="205"/>
      <c r="AY247" s="205"/>
      <c r="AZ247" s="205"/>
      <c r="BA247" s="205"/>
      <c r="BB247" s="205"/>
      <c r="BC247" s="205"/>
      <c r="BD247" s="205"/>
      <c r="BE247" s="205"/>
      <c r="BF247" s="205"/>
      <c r="BG247" s="205"/>
      <c r="BH247" s="205"/>
      <c r="BI247" s="205"/>
      <c r="BJ247" s="205"/>
      <c r="BK247" s="205"/>
      <c r="BL247" s="205"/>
      <c r="BM247" s="205"/>
      <c r="BN247" s="205"/>
      <c r="BO247" s="69"/>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row>
    <row r="248" spans="1:92" ht="10.5" customHeight="1" x14ac:dyDescent="0.3">
      <c r="A248" s="69"/>
      <c r="B248" s="205"/>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69"/>
      <c r="AI248" s="205"/>
      <c r="AJ248" s="205"/>
      <c r="AK248" s="205"/>
      <c r="AL248" s="205"/>
      <c r="AM248" s="205"/>
      <c r="AN248" s="205"/>
      <c r="AO248" s="205"/>
      <c r="AP248" s="205"/>
      <c r="AQ248" s="205"/>
      <c r="AR248" s="205"/>
      <c r="AS248" s="205"/>
      <c r="AT248" s="205"/>
      <c r="AU248" s="205"/>
      <c r="AV248" s="205"/>
      <c r="AW248" s="205"/>
      <c r="AX248" s="205"/>
      <c r="AY248" s="205"/>
      <c r="AZ248" s="205"/>
      <c r="BA248" s="205"/>
      <c r="BB248" s="205"/>
      <c r="BC248" s="205"/>
      <c r="BD248" s="205"/>
      <c r="BE248" s="205"/>
      <c r="BF248" s="205"/>
      <c r="BG248" s="205"/>
      <c r="BH248" s="205"/>
      <c r="BI248" s="205"/>
      <c r="BJ248" s="205"/>
      <c r="BK248" s="205"/>
      <c r="BL248" s="205"/>
      <c r="BM248" s="205"/>
      <c r="BN248" s="205"/>
      <c r="BO248" s="69"/>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row>
    <row r="249" spans="1:92" ht="10.5" customHeight="1" x14ac:dyDescent="0.3">
      <c r="A249" s="69"/>
      <c r="B249" s="205"/>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87"/>
      <c r="AI249" s="205"/>
      <c r="AJ249" s="205"/>
      <c r="AK249" s="205"/>
      <c r="AL249" s="205"/>
      <c r="AM249" s="205"/>
      <c r="AN249" s="205"/>
      <c r="AO249" s="205"/>
      <c r="AP249" s="205"/>
      <c r="AQ249" s="205"/>
      <c r="AR249" s="205"/>
      <c r="AS249" s="205"/>
      <c r="AT249" s="205"/>
      <c r="AU249" s="205"/>
      <c r="AV249" s="205"/>
      <c r="AW249" s="205"/>
      <c r="AX249" s="205"/>
      <c r="AY249" s="205"/>
      <c r="AZ249" s="205"/>
      <c r="BA249" s="205"/>
      <c r="BB249" s="205"/>
      <c r="BC249" s="205"/>
      <c r="BD249" s="205"/>
      <c r="BE249" s="205"/>
      <c r="BF249" s="205"/>
      <c r="BG249" s="205"/>
      <c r="BH249" s="205"/>
      <c r="BI249" s="205"/>
      <c r="BJ249" s="205"/>
      <c r="BK249" s="205"/>
      <c r="BL249" s="205"/>
      <c r="BM249" s="205"/>
      <c r="BN249" s="205"/>
      <c r="BO249" s="69"/>
      <c r="BP249" s="10"/>
      <c r="BQ249" s="10"/>
      <c r="BR249" s="10"/>
      <c r="BS249" s="10"/>
      <c r="BT249" s="10"/>
      <c r="BU249" s="10"/>
      <c r="BV249" s="10"/>
      <c r="BW249" s="10"/>
      <c r="BX249" s="1"/>
      <c r="BY249" s="1"/>
      <c r="BZ249" s="1"/>
      <c r="CA249" s="1"/>
      <c r="CB249" s="1"/>
      <c r="CC249" s="1"/>
      <c r="CD249" s="1"/>
      <c r="CE249" s="1"/>
      <c r="CF249" s="1"/>
      <c r="CG249" s="1"/>
      <c r="CH249" s="1"/>
      <c r="CI249" s="1"/>
      <c r="CJ249" s="1"/>
      <c r="CK249" s="1"/>
      <c r="CL249" s="1"/>
      <c r="CM249" s="1"/>
      <c r="CN249" s="1"/>
    </row>
    <row r="250" spans="1:92" ht="7.5" customHeight="1" x14ac:dyDescent="0.3">
      <c r="A250" s="69"/>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c r="BG250" s="69"/>
      <c r="BH250" s="69"/>
      <c r="BI250" s="69"/>
      <c r="BJ250" s="69"/>
      <c r="BK250" s="69"/>
      <c r="BL250" s="69"/>
      <c r="BM250" s="69"/>
      <c r="BN250" s="69"/>
      <c r="BO250" s="69"/>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row>
    <row r="251" spans="1:92" ht="9.75" customHeight="1" x14ac:dyDescent="0.3">
      <c r="A251" s="69"/>
      <c r="B251" s="298" t="s">
        <v>284</v>
      </c>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87"/>
      <c r="AI251" s="318" t="s">
        <v>285</v>
      </c>
      <c r="AJ251" s="205"/>
      <c r="AK251" s="205"/>
      <c r="AL251" s="205"/>
      <c r="AM251" s="205"/>
      <c r="AN251" s="205"/>
      <c r="AO251" s="205"/>
      <c r="AP251" s="205"/>
      <c r="AQ251" s="205"/>
      <c r="AR251" s="205"/>
      <c r="AS251" s="205"/>
      <c r="AT251" s="205"/>
      <c r="AU251" s="205"/>
      <c r="AV251" s="205"/>
      <c r="AW251" s="205"/>
      <c r="AX251" s="205"/>
      <c r="AY251" s="205"/>
      <c r="AZ251" s="205"/>
      <c r="BA251" s="205"/>
      <c r="BB251" s="205"/>
      <c r="BC251" s="205"/>
      <c r="BD251" s="205"/>
      <c r="BE251" s="205"/>
      <c r="BF251" s="205"/>
      <c r="BG251" s="205"/>
      <c r="BH251" s="205"/>
      <c r="BI251" s="205"/>
      <c r="BJ251" s="205"/>
      <c r="BK251" s="205"/>
      <c r="BL251" s="205"/>
      <c r="BM251" s="205"/>
      <c r="BN251" s="205"/>
      <c r="BO251" s="69"/>
      <c r="BP251" s="10"/>
      <c r="BQ251" s="10"/>
      <c r="BR251" s="10"/>
      <c r="BS251" s="10"/>
      <c r="BT251" s="10"/>
      <c r="BU251" s="10"/>
      <c r="BV251" s="10"/>
      <c r="BW251" s="10"/>
      <c r="BX251" s="1"/>
      <c r="BY251" s="1"/>
      <c r="BZ251" s="1"/>
      <c r="CA251" s="1"/>
      <c r="CB251" s="1"/>
      <c r="CC251" s="1"/>
      <c r="CD251" s="1"/>
      <c r="CE251" s="1"/>
      <c r="CF251" s="1"/>
      <c r="CG251" s="1"/>
      <c r="CH251" s="1"/>
      <c r="CI251" s="1"/>
      <c r="CJ251" s="1"/>
      <c r="CK251" s="1"/>
      <c r="CL251" s="1"/>
      <c r="CM251" s="1"/>
      <c r="CN251" s="1"/>
    </row>
    <row r="252" spans="1:92" ht="9.75" customHeight="1" x14ac:dyDescent="0.3">
      <c r="A252" s="69"/>
      <c r="B252" s="205"/>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85"/>
      <c r="AI252" s="205"/>
      <c r="AJ252" s="205"/>
      <c r="AK252" s="205"/>
      <c r="AL252" s="205"/>
      <c r="AM252" s="205"/>
      <c r="AN252" s="205"/>
      <c r="AO252" s="205"/>
      <c r="AP252" s="205"/>
      <c r="AQ252" s="205"/>
      <c r="AR252" s="205"/>
      <c r="AS252" s="205"/>
      <c r="AT252" s="205"/>
      <c r="AU252" s="205"/>
      <c r="AV252" s="205"/>
      <c r="AW252" s="205"/>
      <c r="AX252" s="205"/>
      <c r="AY252" s="205"/>
      <c r="AZ252" s="205"/>
      <c r="BA252" s="205"/>
      <c r="BB252" s="205"/>
      <c r="BC252" s="205"/>
      <c r="BD252" s="205"/>
      <c r="BE252" s="205"/>
      <c r="BF252" s="205"/>
      <c r="BG252" s="205"/>
      <c r="BH252" s="205"/>
      <c r="BI252" s="205"/>
      <c r="BJ252" s="205"/>
      <c r="BK252" s="205"/>
      <c r="BL252" s="205"/>
      <c r="BM252" s="205"/>
      <c r="BN252" s="205"/>
      <c r="BO252" s="69"/>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row>
    <row r="253" spans="1:92" ht="9.75" customHeight="1" x14ac:dyDescent="0.3">
      <c r="A253" s="69"/>
      <c r="B253" s="205"/>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87"/>
      <c r="AI253" s="205"/>
      <c r="AJ253" s="205"/>
      <c r="AK253" s="205"/>
      <c r="AL253" s="205"/>
      <c r="AM253" s="205"/>
      <c r="AN253" s="205"/>
      <c r="AO253" s="205"/>
      <c r="AP253" s="205"/>
      <c r="AQ253" s="205"/>
      <c r="AR253" s="205"/>
      <c r="AS253" s="205"/>
      <c r="AT253" s="205"/>
      <c r="AU253" s="205"/>
      <c r="AV253" s="205"/>
      <c r="AW253" s="205"/>
      <c r="AX253" s="205"/>
      <c r="AY253" s="205"/>
      <c r="AZ253" s="205"/>
      <c r="BA253" s="205"/>
      <c r="BB253" s="205"/>
      <c r="BC253" s="205"/>
      <c r="BD253" s="205"/>
      <c r="BE253" s="205"/>
      <c r="BF253" s="205"/>
      <c r="BG253" s="205"/>
      <c r="BH253" s="205"/>
      <c r="BI253" s="205"/>
      <c r="BJ253" s="205"/>
      <c r="BK253" s="205"/>
      <c r="BL253" s="205"/>
      <c r="BM253" s="205"/>
      <c r="BN253" s="205"/>
      <c r="BO253" s="69"/>
      <c r="BP253" s="10"/>
      <c r="BQ253" s="10"/>
      <c r="BR253" s="10"/>
      <c r="BS253" s="10"/>
      <c r="BT253" s="10"/>
      <c r="BU253" s="10"/>
      <c r="BV253" s="10"/>
      <c r="BW253" s="10"/>
      <c r="BX253" s="1"/>
      <c r="BY253" s="1"/>
      <c r="BZ253" s="1"/>
      <c r="CA253" s="1"/>
      <c r="CB253" s="1"/>
      <c r="CC253" s="1"/>
      <c r="CD253" s="1"/>
      <c r="CE253" s="1"/>
      <c r="CF253" s="1"/>
      <c r="CG253" s="1"/>
      <c r="CH253" s="1"/>
      <c r="CI253" s="1"/>
      <c r="CJ253" s="1"/>
      <c r="CK253" s="1"/>
      <c r="CL253" s="1"/>
      <c r="CM253" s="1"/>
      <c r="CN253" s="1"/>
    </row>
    <row r="254" spans="1:92" ht="7.5" customHeight="1" x14ac:dyDescent="0.3">
      <c r="A254" s="69"/>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69"/>
      <c r="AV254" s="69"/>
      <c r="AW254" s="69"/>
      <c r="AX254" s="69"/>
      <c r="AY254" s="69"/>
      <c r="AZ254" s="69"/>
      <c r="BA254" s="69"/>
      <c r="BB254" s="69"/>
      <c r="BC254" s="69"/>
      <c r="BD254" s="69"/>
      <c r="BE254" s="69"/>
      <c r="BF254" s="69"/>
      <c r="BG254" s="69"/>
      <c r="BH254" s="69"/>
      <c r="BI254" s="69"/>
      <c r="BJ254" s="69"/>
      <c r="BK254" s="69"/>
      <c r="BL254" s="69"/>
      <c r="BM254" s="69"/>
      <c r="BN254" s="69"/>
      <c r="BO254" s="69"/>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row>
    <row r="255" spans="1:92" ht="18" customHeight="1" x14ac:dyDescent="0.3">
      <c r="A255" s="69"/>
      <c r="B255" s="1"/>
      <c r="C255" s="299"/>
      <c r="D255" s="201"/>
      <c r="E255" s="201"/>
      <c r="F255" s="201"/>
      <c r="G255" s="201"/>
      <c r="H255" s="208"/>
      <c r="I255" s="300"/>
      <c r="J255" s="205"/>
      <c r="K255" s="205"/>
      <c r="L255" s="205"/>
      <c r="M255" s="205"/>
      <c r="N255" s="205"/>
      <c r="O255" s="205"/>
      <c r="P255" s="205"/>
      <c r="Q255" s="205"/>
      <c r="R255" s="205"/>
      <c r="S255" s="205"/>
      <c r="T255" s="205"/>
      <c r="U255" s="205"/>
      <c r="V255" s="205"/>
      <c r="W255" s="205"/>
      <c r="X255" s="205"/>
      <c r="Y255" s="314"/>
      <c r="Z255" s="211"/>
      <c r="AA255" s="201"/>
      <c r="AB255" s="201"/>
      <c r="AC255" s="201"/>
      <c r="AD255" s="201"/>
      <c r="AE255" s="201"/>
      <c r="AF255" s="201"/>
      <c r="AG255" s="208"/>
      <c r="AI255" s="244"/>
      <c r="AJ255" s="201"/>
      <c r="AK255" s="201"/>
      <c r="AL255" s="201"/>
      <c r="AM255" s="201"/>
      <c r="AN255" s="201"/>
      <c r="AO255" s="201"/>
      <c r="AP255" s="208"/>
      <c r="AQ255" s="317"/>
      <c r="AR255" s="205"/>
      <c r="AS255" s="205"/>
      <c r="AT255" s="205"/>
      <c r="AU255" s="205"/>
      <c r="AV255" s="205"/>
      <c r="AW255" s="205"/>
      <c r="AX255" s="205"/>
      <c r="AY255" s="205"/>
      <c r="AZ255" s="205"/>
      <c r="BA255" s="205"/>
      <c r="BB255" s="205"/>
      <c r="BC255" s="205"/>
      <c r="BD255" s="205"/>
      <c r="BE255" s="205"/>
      <c r="BF255" s="205"/>
      <c r="BG255" s="314"/>
      <c r="BH255" s="244"/>
      <c r="BI255" s="201"/>
      <c r="BJ255" s="201"/>
      <c r="BK255" s="201"/>
      <c r="BL255" s="201"/>
      <c r="BM255" s="208"/>
      <c r="BO255" s="69"/>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row>
    <row r="256" spans="1:92" ht="7.5" customHeight="1" x14ac:dyDescent="0.3">
      <c r="A256" s="69"/>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69"/>
      <c r="BC256" s="69"/>
      <c r="BD256" s="69"/>
      <c r="BE256" s="69"/>
      <c r="BF256" s="69"/>
      <c r="BG256" s="69"/>
      <c r="BH256" s="69"/>
      <c r="BI256" s="69"/>
      <c r="BJ256" s="69"/>
      <c r="BK256" s="69"/>
      <c r="BL256" s="69"/>
      <c r="BM256" s="69"/>
      <c r="BN256" s="69"/>
      <c r="BO256" s="69"/>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row>
    <row r="257" spans="1:92" ht="10.5" customHeight="1" x14ac:dyDescent="0.3">
      <c r="A257" s="69"/>
      <c r="B257" s="297"/>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69"/>
      <c r="AI257" s="318"/>
      <c r="AJ257" s="205"/>
      <c r="AK257" s="205"/>
      <c r="AL257" s="205"/>
      <c r="AM257" s="205"/>
      <c r="AN257" s="205"/>
      <c r="AO257" s="205"/>
      <c r="AP257" s="205"/>
      <c r="AQ257" s="205"/>
      <c r="AR257" s="205"/>
      <c r="AS257" s="205"/>
      <c r="AT257" s="205"/>
      <c r="AU257" s="205"/>
      <c r="AV257" s="205"/>
      <c r="AW257" s="205"/>
      <c r="AX257" s="205"/>
      <c r="AY257" s="205"/>
      <c r="AZ257" s="205"/>
      <c r="BA257" s="205"/>
      <c r="BB257" s="205"/>
      <c r="BC257" s="205"/>
      <c r="BD257" s="205"/>
      <c r="BE257" s="205"/>
      <c r="BF257" s="205"/>
      <c r="BG257" s="205"/>
      <c r="BH257" s="205"/>
      <c r="BI257" s="205"/>
      <c r="BJ257" s="205"/>
      <c r="BK257" s="205"/>
      <c r="BL257" s="205"/>
      <c r="BM257" s="205"/>
      <c r="BN257" s="205"/>
      <c r="BO257" s="69"/>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row>
    <row r="258" spans="1:92" ht="10.5" customHeight="1" x14ac:dyDescent="0.3">
      <c r="A258" s="69"/>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69"/>
      <c r="AI258" s="205"/>
      <c r="AJ258" s="205"/>
      <c r="AK258" s="205"/>
      <c r="AL258" s="205"/>
      <c r="AM258" s="205"/>
      <c r="AN258" s="205"/>
      <c r="AO258" s="205"/>
      <c r="AP258" s="205"/>
      <c r="AQ258" s="205"/>
      <c r="AR258" s="205"/>
      <c r="AS258" s="205"/>
      <c r="AT258" s="205"/>
      <c r="AU258" s="205"/>
      <c r="AV258" s="205"/>
      <c r="AW258" s="205"/>
      <c r="AX258" s="205"/>
      <c r="AY258" s="205"/>
      <c r="AZ258" s="205"/>
      <c r="BA258" s="205"/>
      <c r="BB258" s="205"/>
      <c r="BC258" s="205"/>
      <c r="BD258" s="205"/>
      <c r="BE258" s="205"/>
      <c r="BF258" s="205"/>
      <c r="BG258" s="205"/>
      <c r="BH258" s="205"/>
      <c r="BI258" s="205"/>
      <c r="BJ258" s="205"/>
      <c r="BK258" s="205"/>
      <c r="BL258" s="205"/>
      <c r="BM258" s="205"/>
      <c r="BN258" s="205"/>
      <c r="BO258" s="69"/>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row>
    <row r="259" spans="1:92" ht="10.5" customHeight="1" x14ac:dyDescent="0.3">
      <c r="A259" s="69"/>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69"/>
      <c r="AI259" s="205"/>
      <c r="AJ259" s="205"/>
      <c r="AK259" s="205"/>
      <c r="AL259" s="205"/>
      <c r="AM259" s="205"/>
      <c r="AN259" s="205"/>
      <c r="AO259" s="205"/>
      <c r="AP259" s="205"/>
      <c r="AQ259" s="205"/>
      <c r="AR259" s="205"/>
      <c r="AS259" s="205"/>
      <c r="AT259" s="205"/>
      <c r="AU259" s="205"/>
      <c r="AV259" s="205"/>
      <c r="AW259" s="205"/>
      <c r="AX259" s="205"/>
      <c r="AY259" s="205"/>
      <c r="AZ259" s="205"/>
      <c r="BA259" s="205"/>
      <c r="BB259" s="205"/>
      <c r="BC259" s="205"/>
      <c r="BD259" s="205"/>
      <c r="BE259" s="205"/>
      <c r="BF259" s="205"/>
      <c r="BG259" s="205"/>
      <c r="BH259" s="205"/>
      <c r="BI259" s="205"/>
      <c r="BJ259" s="205"/>
      <c r="BK259" s="205"/>
      <c r="BL259" s="205"/>
      <c r="BM259" s="205"/>
      <c r="BN259" s="205"/>
      <c r="BO259" s="69"/>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row>
    <row r="260" spans="1:92" ht="10.5" customHeight="1" x14ac:dyDescent="0.3">
      <c r="A260" s="69"/>
      <c r="B260" s="205"/>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69"/>
      <c r="AI260" s="205"/>
      <c r="AJ260" s="205"/>
      <c r="AK260" s="205"/>
      <c r="AL260" s="205"/>
      <c r="AM260" s="205"/>
      <c r="AN260" s="205"/>
      <c r="AO260" s="205"/>
      <c r="AP260" s="205"/>
      <c r="AQ260" s="205"/>
      <c r="AR260" s="205"/>
      <c r="AS260" s="205"/>
      <c r="AT260" s="205"/>
      <c r="AU260" s="205"/>
      <c r="AV260" s="205"/>
      <c r="AW260" s="205"/>
      <c r="AX260" s="205"/>
      <c r="AY260" s="205"/>
      <c r="AZ260" s="205"/>
      <c r="BA260" s="205"/>
      <c r="BB260" s="205"/>
      <c r="BC260" s="205"/>
      <c r="BD260" s="205"/>
      <c r="BE260" s="205"/>
      <c r="BF260" s="205"/>
      <c r="BG260" s="205"/>
      <c r="BH260" s="205"/>
      <c r="BI260" s="205"/>
      <c r="BJ260" s="205"/>
      <c r="BK260" s="205"/>
      <c r="BL260" s="205"/>
      <c r="BM260" s="205"/>
      <c r="BN260" s="205"/>
      <c r="BO260" s="69"/>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row>
    <row r="261" spans="1:92" ht="10.5" customHeight="1" x14ac:dyDescent="0.3">
      <c r="A261" s="69"/>
      <c r="B261" s="205"/>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69"/>
      <c r="AI261" s="205"/>
      <c r="AJ261" s="205"/>
      <c r="AK261" s="205"/>
      <c r="AL261" s="205"/>
      <c r="AM261" s="205"/>
      <c r="AN261" s="205"/>
      <c r="AO261" s="205"/>
      <c r="AP261" s="205"/>
      <c r="AQ261" s="205"/>
      <c r="AR261" s="205"/>
      <c r="AS261" s="205"/>
      <c r="AT261" s="205"/>
      <c r="AU261" s="205"/>
      <c r="AV261" s="205"/>
      <c r="AW261" s="205"/>
      <c r="AX261" s="205"/>
      <c r="AY261" s="205"/>
      <c r="AZ261" s="205"/>
      <c r="BA261" s="205"/>
      <c r="BB261" s="205"/>
      <c r="BC261" s="205"/>
      <c r="BD261" s="205"/>
      <c r="BE261" s="205"/>
      <c r="BF261" s="205"/>
      <c r="BG261" s="205"/>
      <c r="BH261" s="205"/>
      <c r="BI261" s="205"/>
      <c r="BJ261" s="205"/>
      <c r="BK261" s="205"/>
      <c r="BL261" s="205"/>
      <c r="BM261" s="205"/>
      <c r="BN261" s="205"/>
      <c r="BO261" s="69"/>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row>
    <row r="262" spans="1:92" ht="10.5" customHeight="1" x14ac:dyDescent="0.3">
      <c r="A262" s="69"/>
      <c r="B262" s="205"/>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69"/>
      <c r="AI262" s="205"/>
      <c r="AJ262" s="205"/>
      <c r="AK262" s="205"/>
      <c r="AL262" s="205"/>
      <c r="AM262" s="205"/>
      <c r="AN262" s="205"/>
      <c r="AO262" s="205"/>
      <c r="AP262" s="205"/>
      <c r="AQ262" s="205"/>
      <c r="AR262" s="205"/>
      <c r="AS262" s="205"/>
      <c r="AT262" s="205"/>
      <c r="AU262" s="205"/>
      <c r="AV262" s="205"/>
      <c r="AW262" s="205"/>
      <c r="AX262" s="205"/>
      <c r="AY262" s="205"/>
      <c r="AZ262" s="205"/>
      <c r="BA262" s="205"/>
      <c r="BB262" s="205"/>
      <c r="BC262" s="205"/>
      <c r="BD262" s="205"/>
      <c r="BE262" s="205"/>
      <c r="BF262" s="205"/>
      <c r="BG262" s="205"/>
      <c r="BH262" s="205"/>
      <c r="BI262" s="205"/>
      <c r="BJ262" s="205"/>
      <c r="BK262" s="205"/>
      <c r="BL262" s="205"/>
      <c r="BM262" s="205"/>
      <c r="BN262" s="205"/>
      <c r="BO262" s="69"/>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row>
    <row r="263" spans="1:92" ht="10.5" customHeight="1" x14ac:dyDescent="0.3">
      <c r="A263" s="69"/>
      <c r="B263" s="205"/>
      <c r="C263" s="205"/>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69"/>
      <c r="AI263" s="205"/>
      <c r="AJ263" s="205"/>
      <c r="AK263" s="205"/>
      <c r="AL263" s="205"/>
      <c r="AM263" s="205"/>
      <c r="AN263" s="205"/>
      <c r="AO263" s="205"/>
      <c r="AP263" s="205"/>
      <c r="AQ263" s="205"/>
      <c r="AR263" s="205"/>
      <c r="AS263" s="205"/>
      <c r="AT263" s="205"/>
      <c r="AU263" s="205"/>
      <c r="AV263" s="205"/>
      <c r="AW263" s="205"/>
      <c r="AX263" s="205"/>
      <c r="AY263" s="205"/>
      <c r="AZ263" s="205"/>
      <c r="BA263" s="205"/>
      <c r="BB263" s="205"/>
      <c r="BC263" s="205"/>
      <c r="BD263" s="205"/>
      <c r="BE263" s="205"/>
      <c r="BF263" s="205"/>
      <c r="BG263" s="205"/>
      <c r="BH263" s="205"/>
      <c r="BI263" s="205"/>
      <c r="BJ263" s="205"/>
      <c r="BK263" s="205"/>
      <c r="BL263" s="205"/>
      <c r="BM263" s="205"/>
      <c r="BN263" s="205"/>
      <c r="BO263" s="69"/>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row>
    <row r="264" spans="1:92" ht="10.5" customHeight="1" x14ac:dyDescent="0.3">
      <c r="A264" s="69"/>
      <c r="B264" s="205"/>
      <c r="C264" s="205"/>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69"/>
      <c r="AI264" s="205"/>
      <c r="AJ264" s="205"/>
      <c r="AK264" s="205"/>
      <c r="AL264" s="205"/>
      <c r="AM264" s="205"/>
      <c r="AN264" s="205"/>
      <c r="AO264" s="205"/>
      <c r="AP264" s="205"/>
      <c r="AQ264" s="205"/>
      <c r="AR264" s="205"/>
      <c r="AS264" s="205"/>
      <c r="AT264" s="205"/>
      <c r="AU264" s="205"/>
      <c r="AV264" s="205"/>
      <c r="AW264" s="205"/>
      <c r="AX264" s="205"/>
      <c r="AY264" s="205"/>
      <c r="AZ264" s="205"/>
      <c r="BA264" s="205"/>
      <c r="BB264" s="205"/>
      <c r="BC264" s="205"/>
      <c r="BD264" s="205"/>
      <c r="BE264" s="205"/>
      <c r="BF264" s="205"/>
      <c r="BG264" s="205"/>
      <c r="BH264" s="205"/>
      <c r="BI264" s="205"/>
      <c r="BJ264" s="205"/>
      <c r="BK264" s="205"/>
      <c r="BL264" s="205"/>
      <c r="BM264" s="205"/>
      <c r="BN264" s="205"/>
      <c r="BO264" s="69"/>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row>
    <row r="265" spans="1:92" ht="10.5" customHeight="1" x14ac:dyDescent="0.3">
      <c r="A265" s="69"/>
      <c r="B265" s="205"/>
      <c r="C265" s="205"/>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69"/>
      <c r="AI265" s="205"/>
      <c r="AJ265" s="205"/>
      <c r="AK265" s="205"/>
      <c r="AL265" s="205"/>
      <c r="AM265" s="205"/>
      <c r="AN265" s="205"/>
      <c r="AO265" s="205"/>
      <c r="AP265" s="205"/>
      <c r="AQ265" s="205"/>
      <c r="AR265" s="205"/>
      <c r="AS265" s="205"/>
      <c r="AT265" s="205"/>
      <c r="AU265" s="205"/>
      <c r="AV265" s="205"/>
      <c r="AW265" s="205"/>
      <c r="AX265" s="205"/>
      <c r="AY265" s="205"/>
      <c r="AZ265" s="205"/>
      <c r="BA265" s="205"/>
      <c r="BB265" s="205"/>
      <c r="BC265" s="205"/>
      <c r="BD265" s="205"/>
      <c r="BE265" s="205"/>
      <c r="BF265" s="205"/>
      <c r="BG265" s="205"/>
      <c r="BH265" s="205"/>
      <c r="BI265" s="205"/>
      <c r="BJ265" s="205"/>
      <c r="BK265" s="205"/>
      <c r="BL265" s="205"/>
      <c r="BM265" s="205"/>
      <c r="BN265" s="205"/>
      <c r="BO265" s="69"/>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row>
    <row r="266" spans="1:92" ht="10.5" customHeight="1" x14ac:dyDescent="0.3">
      <c r="A266" s="69"/>
      <c r="B266" s="205"/>
      <c r="C266" s="205"/>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69"/>
      <c r="AI266" s="205"/>
      <c r="AJ266" s="205"/>
      <c r="AK266" s="205"/>
      <c r="AL266" s="205"/>
      <c r="AM266" s="205"/>
      <c r="AN266" s="205"/>
      <c r="AO266" s="205"/>
      <c r="AP266" s="205"/>
      <c r="AQ266" s="205"/>
      <c r="AR266" s="205"/>
      <c r="AS266" s="205"/>
      <c r="AT266" s="205"/>
      <c r="AU266" s="205"/>
      <c r="AV266" s="205"/>
      <c r="AW266" s="205"/>
      <c r="AX266" s="205"/>
      <c r="AY266" s="205"/>
      <c r="AZ266" s="205"/>
      <c r="BA266" s="205"/>
      <c r="BB266" s="205"/>
      <c r="BC266" s="205"/>
      <c r="BD266" s="205"/>
      <c r="BE266" s="205"/>
      <c r="BF266" s="205"/>
      <c r="BG266" s="205"/>
      <c r="BH266" s="205"/>
      <c r="BI266" s="205"/>
      <c r="BJ266" s="205"/>
      <c r="BK266" s="205"/>
      <c r="BL266" s="205"/>
      <c r="BM266" s="205"/>
      <c r="BN266" s="205"/>
      <c r="BO266" s="69"/>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row>
    <row r="267" spans="1:92" ht="10.5" customHeight="1" x14ac:dyDescent="0.3">
      <c r="A267" s="69"/>
      <c r="B267" s="205"/>
      <c r="C267" s="205"/>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69"/>
      <c r="AI267" s="205"/>
      <c r="AJ267" s="205"/>
      <c r="AK267" s="205"/>
      <c r="AL267" s="205"/>
      <c r="AM267" s="205"/>
      <c r="AN267" s="205"/>
      <c r="AO267" s="205"/>
      <c r="AP267" s="205"/>
      <c r="AQ267" s="205"/>
      <c r="AR267" s="205"/>
      <c r="AS267" s="205"/>
      <c r="AT267" s="205"/>
      <c r="AU267" s="205"/>
      <c r="AV267" s="205"/>
      <c r="AW267" s="205"/>
      <c r="AX267" s="205"/>
      <c r="AY267" s="205"/>
      <c r="AZ267" s="205"/>
      <c r="BA267" s="205"/>
      <c r="BB267" s="205"/>
      <c r="BC267" s="205"/>
      <c r="BD267" s="205"/>
      <c r="BE267" s="205"/>
      <c r="BF267" s="205"/>
      <c r="BG267" s="205"/>
      <c r="BH267" s="205"/>
      <c r="BI267" s="205"/>
      <c r="BJ267" s="205"/>
      <c r="BK267" s="205"/>
      <c r="BL267" s="205"/>
      <c r="BM267" s="205"/>
      <c r="BN267" s="205"/>
      <c r="BO267" s="69"/>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row>
    <row r="268" spans="1:92" ht="10.5" customHeight="1" x14ac:dyDescent="0.3">
      <c r="A268" s="69"/>
      <c r="B268" s="205"/>
      <c r="C268" s="205"/>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69"/>
      <c r="AI268" s="205"/>
      <c r="AJ268" s="205"/>
      <c r="AK268" s="205"/>
      <c r="AL268" s="205"/>
      <c r="AM268" s="205"/>
      <c r="AN268" s="205"/>
      <c r="AO268" s="205"/>
      <c r="AP268" s="205"/>
      <c r="AQ268" s="205"/>
      <c r="AR268" s="205"/>
      <c r="AS268" s="205"/>
      <c r="AT268" s="205"/>
      <c r="AU268" s="205"/>
      <c r="AV268" s="205"/>
      <c r="AW268" s="205"/>
      <c r="AX268" s="205"/>
      <c r="AY268" s="205"/>
      <c r="AZ268" s="205"/>
      <c r="BA268" s="205"/>
      <c r="BB268" s="205"/>
      <c r="BC268" s="205"/>
      <c r="BD268" s="205"/>
      <c r="BE268" s="205"/>
      <c r="BF268" s="205"/>
      <c r="BG268" s="205"/>
      <c r="BH268" s="205"/>
      <c r="BI268" s="205"/>
      <c r="BJ268" s="205"/>
      <c r="BK268" s="205"/>
      <c r="BL268" s="205"/>
      <c r="BM268" s="205"/>
      <c r="BN268" s="205"/>
      <c r="BO268" s="69"/>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row>
    <row r="269" spans="1:92" ht="10.5" customHeight="1" x14ac:dyDescent="0.3">
      <c r="A269" s="69"/>
      <c r="B269" s="205"/>
      <c r="C269" s="205"/>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69"/>
      <c r="AI269" s="205"/>
      <c r="AJ269" s="205"/>
      <c r="AK269" s="205"/>
      <c r="AL269" s="205"/>
      <c r="AM269" s="205"/>
      <c r="AN269" s="205"/>
      <c r="AO269" s="205"/>
      <c r="AP269" s="205"/>
      <c r="AQ269" s="205"/>
      <c r="AR269" s="205"/>
      <c r="AS269" s="205"/>
      <c r="AT269" s="205"/>
      <c r="AU269" s="205"/>
      <c r="AV269" s="205"/>
      <c r="AW269" s="205"/>
      <c r="AX269" s="205"/>
      <c r="AY269" s="205"/>
      <c r="AZ269" s="205"/>
      <c r="BA269" s="205"/>
      <c r="BB269" s="205"/>
      <c r="BC269" s="205"/>
      <c r="BD269" s="205"/>
      <c r="BE269" s="205"/>
      <c r="BF269" s="205"/>
      <c r="BG269" s="205"/>
      <c r="BH269" s="205"/>
      <c r="BI269" s="205"/>
      <c r="BJ269" s="205"/>
      <c r="BK269" s="205"/>
      <c r="BL269" s="205"/>
      <c r="BM269" s="205"/>
      <c r="BN269" s="205"/>
      <c r="BO269" s="69"/>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row>
    <row r="270" spans="1:92" ht="10.5" customHeight="1" x14ac:dyDescent="0.3">
      <c r="A270" s="69"/>
      <c r="B270" s="205"/>
      <c r="C270" s="205"/>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69"/>
      <c r="AI270" s="205"/>
      <c r="AJ270" s="205"/>
      <c r="AK270" s="205"/>
      <c r="AL270" s="205"/>
      <c r="AM270" s="205"/>
      <c r="AN270" s="205"/>
      <c r="AO270" s="205"/>
      <c r="AP270" s="205"/>
      <c r="AQ270" s="205"/>
      <c r="AR270" s="205"/>
      <c r="AS270" s="205"/>
      <c r="AT270" s="205"/>
      <c r="AU270" s="205"/>
      <c r="AV270" s="205"/>
      <c r="AW270" s="205"/>
      <c r="AX270" s="205"/>
      <c r="AY270" s="205"/>
      <c r="AZ270" s="205"/>
      <c r="BA270" s="205"/>
      <c r="BB270" s="205"/>
      <c r="BC270" s="205"/>
      <c r="BD270" s="205"/>
      <c r="BE270" s="205"/>
      <c r="BF270" s="205"/>
      <c r="BG270" s="205"/>
      <c r="BH270" s="205"/>
      <c r="BI270" s="205"/>
      <c r="BJ270" s="205"/>
      <c r="BK270" s="205"/>
      <c r="BL270" s="205"/>
      <c r="BM270" s="205"/>
      <c r="BN270" s="205"/>
      <c r="BO270" s="69"/>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row>
    <row r="271" spans="1:92" ht="10.5" customHeight="1" x14ac:dyDescent="0.3">
      <c r="A271" s="69"/>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69"/>
      <c r="AI271" s="205"/>
      <c r="AJ271" s="205"/>
      <c r="AK271" s="205"/>
      <c r="AL271" s="205"/>
      <c r="AM271" s="205"/>
      <c r="AN271" s="205"/>
      <c r="AO271" s="205"/>
      <c r="AP271" s="205"/>
      <c r="AQ271" s="205"/>
      <c r="AR271" s="205"/>
      <c r="AS271" s="205"/>
      <c r="AT271" s="205"/>
      <c r="AU271" s="205"/>
      <c r="AV271" s="205"/>
      <c r="AW271" s="205"/>
      <c r="AX271" s="205"/>
      <c r="AY271" s="205"/>
      <c r="AZ271" s="205"/>
      <c r="BA271" s="205"/>
      <c r="BB271" s="205"/>
      <c r="BC271" s="205"/>
      <c r="BD271" s="205"/>
      <c r="BE271" s="205"/>
      <c r="BF271" s="205"/>
      <c r="BG271" s="205"/>
      <c r="BH271" s="205"/>
      <c r="BI271" s="205"/>
      <c r="BJ271" s="205"/>
      <c r="BK271" s="205"/>
      <c r="BL271" s="205"/>
      <c r="BM271" s="205"/>
      <c r="BN271" s="205"/>
      <c r="BO271" s="69"/>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row>
    <row r="272" spans="1:92" ht="10.5" customHeight="1" x14ac:dyDescent="0.3">
      <c r="A272" s="69"/>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69"/>
      <c r="AI272" s="205"/>
      <c r="AJ272" s="205"/>
      <c r="AK272" s="205"/>
      <c r="AL272" s="205"/>
      <c r="AM272" s="205"/>
      <c r="AN272" s="205"/>
      <c r="AO272" s="205"/>
      <c r="AP272" s="205"/>
      <c r="AQ272" s="205"/>
      <c r="AR272" s="205"/>
      <c r="AS272" s="205"/>
      <c r="AT272" s="205"/>
      <c r="AU272" s="205"/>
      <c r="AV272" s="205"/>
      <c r="AW272" s="205"/>
      <c r="AX272" s="205"/>
      <c r="AY272" s="205"/>
      <c r="AZ272" s="205"/>
      <c r="BA272" s="205"/>
      <c r="BB272" s="205"/>
      <c r="BC272" s="205"/>
      <c r="BD272" s="205"/>
      <c r="BE272" s="205"/>
      <c r="BF272" s="205"/>
      <c r="BG272" s="205"/>
      <c r="BH272" s="205"/>
      <c r="BI272" s="205"/>
      <c r="BJ272" s="205"/>
      <c r="BK272" s="205"/>
      <c r="BL272" s="205"/>
      <c r="BM272" s="205"/>
      <c r="BN272" s="205"/>
      <c r="BO272" s="69"/>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row>
    <row r="273" spans="1:92" ht="10.5" customHeight="1" x14ac:dyDescent="0.3">
      <c r="A273" s="69"/>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69"/>
      <c r="AI273" s="205"/>
      <c r="AJ273" s="205"/>
      <c r="AK273" s="205"/>
      <c r="AL273" s="205"/>
      <c r="AM273" s="205"/>
      <c r="AN273" s="205"/>
      <c r="AO273" s="205"/>
      <c r="AP273" s="205"/>
      <c r="AQ273" s="205"/>
      <c r="AR273" s="205"/>
      <c r="AS273" s="205"/>
      <c r="AT273" s="205"/>
      <c r="AU273" s="205"/>
      <c r="AV273" s="205"/>
      <c r="AW273" s="205"/>
      <c r="AX273" s="205"/>
      <c r="AY273" s="205"/>
      <c r="AZ273" s="205"/>
      <c r="BA273" s="205"/>
      <c r="BB273" s="205"/>
      <c r="BC273" s="205"/>
      <c r="BD273" s="205"/>
      <c r="BE273" s="205"/>
      <c r="BF273" s="205"/>
      <c r="BG273" s="205"/>
      <c r="BH273" s="205"/>
      <c r="BI273" s="205"/>
      <c r="BJ273" s="205"/>
      <c r="BK273" s="205"/>
      <c r="BL273" s="205"/>
      <c r="BM273" s="205"/>
      <c r="BN273" s="205"/>
      <c r="BO273" s="69"/>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row>
    <row r="274" spans="1:92" ht="7.5" customHeight="1" x14ac:dyDescent="0.3">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c r="BG274" s="69"/>
      <c r="BH274" s="69"/>
      <c r="BI274" s="69"/>
      <c r="BJ274" s="69"/>
      <c r="BK274" s="69"/>
      <c r="BL274" s="69"/>
      <c r="BM274" s="69"/>
      <c r="BN274" s="69"/>
      <c r="BO274" s="69"/>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row>
    <row r="275" spans="1:92" ht="9.75" customHeight="1" x14ac:dyDescent="0.3">
      <c r="A275" s="69"/>
      <c r="B275" s="298" t="s">
        <v>183</v>
      </c>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69"/>
      <c r="AI275" s="298" t="s">
        <v>184</v>
      </c>
      <c r="AJ275" s="205"/>
      <c r="AK275" s="205"/>
      <c r="AL275" s="205"/>
      <c r="AM275" s="205"/>
      <c r="AN275" s="205"/>
      <c r="AO275" s="205"/>
      <c r="AP275" s="205"/>
      <c r="AQ275" s="205"/>
      <c r="AR275" s="205"/>
      <c r="AS275" s="205"/>
      <c r="AT275" s="205"/>
      <c r="AU275" s="205"/>
      <c r="AV275" s="205"/>
      <c r="AW275" s="205"/>
      <c r="AX275" s="205"/>
      <c r="AY275" s="205"/>
      <c r="AZ275" s="205"/>
      <c r="BA275" s="205"/>
      <c r="BB275" s="205"/>
      <c r="BC275" s="205"/>
      <c r="BD275" s="205"/>
      <c r="BE275" s="205"/>
      <c r="BF275" s="205"/>
      <c r="BG275" s="205"/>
      <c r="BH275" s="205"/>
      <c r="BI275" s="205"/>
      <c r="BJ275" s="205"/>
      <c r="BK275" s="205"/>
      <c r="BL275" s="205"/>
      <c r="BM275" s="205"/>
      <c r="BN275" s="205"/>
      <c r="BO275" s="69"/>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row>
    <row r="276" spans="1:92" ht="9.75" customHeight="1" x14ac:dyDescent="0.3">
      <c r="A276" s="69"/>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69"/>
      <c r="AI276" s="205"/>
      <c r="AJ276" s="205"/>
      <c r="AK276" s="205"/>
      <c r="AL276" s="205"/>
      <c r="AM276" s="205"/>
      <c r="AN276" s="205"/>
      <c r="AO276" s="205"/>
      <c r="AP276" s="205"/>
      <c r="AQ276" s="205"/>
      <c r="AR276" s="205"/>
      <c r="AS276" s="205"/>
      <c r="AT276" s="205"/>
      <c r="AU276" s="205"/>
      <c r="AV276" s="205"/>
      <c r="AW276" s="205"/>
      <c r="AX276" s="205"/>
      <c r="AY276" s="205"/>
      <c r="AZ276" s="205"/>
      <c r="BA276" s="205"/>
      <c r="BB276" s="205"/>
      <c r="BC276" s="205"/>
      <c r="BD276" s="205"/>
      <c r="BE276" s="205"/>
      <c r="BF276" s="205"/>
      <c r="BG276" s="205"/>
      <c r="BH276" s="205"/>
      <c r="BI276" s="205"/>
      <c r="BJ276" s="205"/>
      <c r="BK276" s="205"/>
      <c r="BL276" s="205"/>
      <c r="BM276" s="205"/>
      <c r="BN276" s="205"/>
      <c r="BO276" s="69"/>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row>
    <row r="277" spans="1:92" ht="9.75" customHeight="1" x14ac:dyDescent="0.3">
      <c r="A277" s="69"/>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69"/>
      <c r="AI277" s="205"/>
      <c r="AJ277" s="205"/>
      <c r="AK277" s="205"/>
      <c r="AL277" s="205"/>
      <c r="AM277" s="205"/>
      <c r="AN277" s="205"/>
      <c r="AO277" s="205"/>
      <c r="AP277" s="205"/>
      <c r="AQ277" s="205"/>
      <c r="AR277" s="205"/>
      <c r="AS277" s="205"/>
      <c r="AT277" s="205"/>
      <c r="AU277" s="205"/>
      <c r="AV277" s="205"/>
      <c r="AW277" s="205"/>
      <c r="AX277" s="205"/>
      <c r="AY277" s="205"/>
      <c r="AZ277" s="205"/>
      <c r="BA277" s="205"/>
      <c r="BB277" s="205"/>
      <c r="BC277" s="205"/>
      <c r="BD277" s="205"/>
      <c r="BE277" s="205"/>
      <c r="BF277" s="205"/>
      <c r="BG277" s="205"/>
      <c r="BH277" s="205"/>
      <c r="BI277" s="205"/>
      <c r="BJ277" s="205"/>
      <c r="BK277" s="205"/>
      <c r="BL277" s="205"/>
      <c r="BM277" s="205"/>
      <c r="BN277" s="205"/>
      <c r="BO277" s="69"/>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row>
    <row r="278" spans="1:92" ht="7.5" customHeight="1" x14ac:dyDescent="0.3">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c r="BG278" s="69"/>
      <c r="BH278" s="69"/>
      <c r="BI278" s="69"/>
      <c r="BJ278" s="69"/>
      <c r="BK278" s="69"/>
      <c r="BL278" s="69"/>
      <c r="BM278" s="69"/>
      <c r="BN278" s="69"/>
      <c r="BO278" s="69"/>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row>
    <row r="279" spans="1:92" ht="18" customHeight="1" x14ac:dyDescent="0.3">
      <c r="A279" s="1"/>
      <c r="B279" s="299"/>
      <c r="C279" s="201"/>
      <c r="D279" s="201"/>
      <c r="E279" s="201"/>
      <c r="F279" s="201"/>
      <c r="G279" s="208"/>
      <c r="H279" s="300"/>
      <c r="I279" s="205"/>
      <c r="J279" s="205"/>
      <c r="K279" s="205"/>
      <c r="L279" s="205"/>
      <c r="M279" s="205"/>
      <c r="N279" s="205"/>
      <c r="O279" s="205"/>
      <c r="P279" s="205"/>
      <c r="Q279" s="205"/>
      <c r="R279" s="205"/>
      <c r="S279" s="205"/>
      <c r="T279" s="205"/>
      <c r="U279" s="205"/>
      <c r="V279" s="205"/>
      <c r="W279" s="205"/>
      <c r="X279" s="205"/>
      <c r="Y279" s="314"/>
      <c r="Z279" s="211"/>
      <c r="AA279" s="201"/>
      <c r="AB279" s="201"/>
      <c r="AC279" s="201"/>
      <c r="AD279" s="201"/>
      <c r="AE279" s="201"/>
      <c r="AF279" s="201"/>
      <c r="AG279" s="208"/>
      <c r="AH279" s="1"/>
      <c r="AI279" s="244"/>
      <c r="AJ279" s="201"/>
      <c r="AK279" s="201"/>
      <c r="AL279" s="201"/>
      <c r="AM279" s="201"/>
      <c r="AN279" s="201"/>
      <c r="AO279" s="201"/>
      <c r="AP279" s="208"/>
      <c r="AQ279" s="300"/>
      <c r="AR279" s="205"/>
      <c r="AS279" s="205"/>
      <c r="AT279" s="205"/>
      <c r="AU279" s="205"/>
      <c r="AV279" s="205"/>
      <c r="AW279" s="205"/>
      <c r="AX279" s="205"/>
      <c r="AY279" s="205"/>
      <c r="AZ279" s="205"/>
      <c r="BA279" s="205"/>
      <c r="BB279" s="205"/>
      <c r="BC279" s="205"/>
      <c r="BD279" s="205"/>
      <c r="BE279" s="205"/>
      <c r="BF279" s="205"/>
      <c r="BG279" s="205"/>
      <c r="BH279" s="1"/>
      <c r="BI279" s="244"/>
      <c r="BJ279" s="201"/>
      <c r="BK279" s="201"/>
      <c r="BL279" s="201"/>
      <c r="BM279" s="201"/>
      <c r="BN279" s="208"/>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row>
    <row r="280" spans="1:92" ht="7.5" customHeight="1" x14ac:dyDescent="0.3">
      <c r="A280" s="69"/>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c r="BG280" s="69"/>
      <c r="BH280" s="69"/>
      <c r="BI280" s="69"/>
      <c r="BJ280" s="69"/>
      <c r="BK280" s="69"/>
      <c r="BL280" s="69"/>
      <c r="BM280" s="69"/>
      <c r="BN280" s="69"/>
      <c r="BO280" s="69"/>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row>
    <row r="281" spans="1:92" ht="10.5" customHeight="1" x14ac:dyDescent="0.3">
      <c r="A281" s="69"/>
      <c r="B281" s="297"/>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87"/>
      <c r="AI281" s="318"/>
      <c r="AJ281" s="205"/>
      <c r="AK281" s="205"/>
      <c r="AL281" s="205"/>
      <c r="AM281" s="205"/>
      <c r="AN281" s="205"/>
      <c r="AO281" s="205"/>
      <c r="AP281" s="205"/>
      <c r="AQ281" s="205"/>
      <c r="AR281" s="205"/>
      <c r="AS281" s="205"/>
      <c r="AT281" s="205"/>
      <c r="AU281" s="205"/>
      <c r="AV281" s="205"/>
      <c r="AW281" s="205"/>
      <c r="AX281" s="205"/>
      <c r="AY281" s="205"/>
      <c r="AZ281" s="205"/>
      <c r="BA281" s="205"/>
      <c r="BB281" s="205"/>
      <c r="BC281" s="205"/>
      <c r="BD281" s="205"/>
      <c r="BE281" s="205"/>
      <c r="BF281" s="205"/>
      <c r="BG281" s="205"/>
      <c r="BH281" s="205"/>
      <c r="BI281" s="205"/>
      <c r="BJ281" s="205"/>
      <c r="BK281" s="205"/>
      <c r="BL281" s="205"/>
      <c r="BM281" s="205"/>
      <c r="BN281" s="205"/>
      <c r="BO281" s="69"/>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row>
    <row r="282" spans="1:92" ht="10.5" customHeight="1" x14ac:dyDescent="0.3">
      <c r="A282" s="69"/>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69"/>
      <c r="AI282" s="205"/>
      <c r="AJ282" s="205"/>
      <c r="AK282" s="205"/>
      <c r="AL282" s="205"/>
      <c r="AM282" s="205"/>
      <c r="AN282" s="205"/>
      <c r="AO282" s="205"/>
      <c r="AP282" s="205"/>
      <c r="AQ282" s="205"/>
      <c r="AR282" s="205"/>
      <c r="AS282" s="205"/>
      <c r="AT282" s="205"/>
      <c r="AU282" s="205"/>
      <c r="AV282" s="205"/>
      <c r="AW282" s="205"/>
      <c r="AX282" s="205"/>
      <c r="AY282" s="205"/>
      <c r="AZ282" s="205"/>
      <c r="BA282" s="205"/>
      <c r="BB282" s="205"/>
      <c r="BC282" s="205"/>
      <c r="BD282" s="205"/>
      <c r="BE282" s="205"/>
      <c r="BF282" s="205"/>
      <c r="BG282" s="205"/>
      <c r="BH282" s="205"/>
      <c r="BI282" s="205"/>
      <c r="BJ282" s="205"/>
      <c r="BK282" s="205"/>
      <c r="BL282" s="205"/>
      <c r="BM282" s="205"/>
      <c r="BN282" s="205"/>
      <c r="BO282" s="69"/>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row>
    <row r="283" spans="1:92" ht="10.5" customHeight="1" x14ac:dyDescent="0.3">
      <c r="A283" s="69"/>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87"/>
      <c r="AI283" s="205"/>
      <c r="AJ283" s="205"/>
      <c r="AK283" s="205"/>
      <c r="AL283" s="205"/>
      <c r="AM283" s="205"/>
      <c r="AN283" s="205"/>
      <c r="AO283" s="205"/>
      <c r="AP283" s="205"/>
      <c r="AQ283" s="205"/>
      <c r="AR283" s="205"/>
      <c r="AS283" s="205"/>
      <c r="AT283" s="205"/>
      <c r="AU283" s="205"/>
      <c r="AV283" s="205"/>
      <c r="AW283" s="205"/>
      <c r="AX283" s="205"/>
      <c r="AY283" s="205"/>
      <c r="AZ283" s="205"/>
      <c r="BA283" s="205"/>
      <c r="BB283" s="205"/>
      <c r="BC283" s="205"/>
      <c r="BD283" s="205"/>
      <c r="BE283" s="205"/>
      <c r="BF283" s="205"/>
      <c r="BG283" s="205"/>
      <c r="BH283" s="205"/>
      <c r="BI283" s="205"/>
      <c r="BJ283" s="205"/>
      <c r="BK283" s="205"/>
      <c r="BL283" s="205"/>
      <c r="BM283" s="205"/>
      <c r="BN283" s="205"/>
      <c r="BO283" s="69"/>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row>
    <row r="284" spans="1:92" ht="10.5" customHeight="1" x14ac:dyDescent="0.3">
      <c r="A284" s="69"/>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85"/>
      <c r="AI284" s="205"/>
      <c r="AJ284" s="205"/>
      <c r="AK284" s="205"/>
      <c r="AL284" s="205"/>
      <c r="AM284" s="205"/>
      <c r="AN284" s="205"/>
      <c r="AO284" s="205"/>
      <c r="AP284" s="205"/>
      <c r="AQ284" s="205"/>
      <c r="AR284" s="205"/>
      <c r="AS284" s="205"/>
      <c r="AT284" s="205"/>
      <c r="AU284" s="205"/>
      <c r="AV284" s="205"/>
      <c r="AW284" s="205"/>
      <c r="AX284" s="205"/>
      <c r="AY284" s="205"/>
      <c r="AZ284" s="205"/>
      <c r="BA284" s="205"/>
      <c r="BB284" s="205"/>
      <c r="BC284" s="205"/>
      <c r="BD284" s="205"/>
      <c r="BE284" s="205"/>
      <c r="BF284" s="205"/>
      <c r="BG284" s="205"/>
      <c r="BH284" s="205"/>
      <c r="BI284" s="205"/>
      <c r="BJ284" s="205"/>
      <c r="BK284" s="205"/>
      <c r="BL284" s="205"/>
      <c r="BM284" s="205"/>
      <c r="BN284" s="205"/>
      <c r="BO284" s="69"/>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row>
    <row r="285" spans="1:92" ht="10.5" customHeight="1" x14ac:dyDescent="0.3">
      <c r="A285" s="69"/>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87"/>
      <c r="AI285" s="205"/>
      <c r="AJ285" s="205"/>
      <c r="AK285" s="205"/>
      <c r="AL285" s="205"/>
      <c r="AM285" s="205"/>
      <c r="AN285" s="205"/>
      <c r="AO285" s="205"/>
      <c r="AP285" s="205"/>
      <c r="AQ285" s="205"/>
      <c r="AR285" s="205"/>
      <c r="AS285" s="205"/>
      <c r="AT285" s="205"/>
      <c r="AU285" s="205"/>
      <c r="AV285" s="205"/>
      <c r="AW285" s="205"/>
      <c r="AX285" s="205"/>
      <c r="AY285" s="205"/>
      <c r="AZ285" s="205"/>
      <c r="BA285" s="205"/>
      <c r="BB285" s="205"/>
      <c r="BC285" s="205"/>
      <c r="BD285" s="205"/>
      <c r="BE285" s="205"/>
      <c r="BF285" s="205"/>
      <c r="BG285" s="205"/>
      <c r="BH285" s="205"/>
      <c r="BI285" s="205"/>
      <c r="BJ285" s="205"/>
      <c r="BK285" s="205"/>
      <c r="BL285" s="205"/>
      <c r="BM285" s="205"/>
      <c r="BN285" s="205"/>
      <c r="BO285" s="69"/>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row>
    <row r="286" spans="1:92" ht="10.5" customHeight="1" x14ac:dyDescent="0.3">
      <c r="A286" s="69"/>
      <c r="B286" s="205"/>
      <c r="C286" s="205"/>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85"/>
      <c r="AI286" s="205"/>
      <c r="AJ286" s="205"/>
      <c r="AK286" s="205"/>
      <c r="AL286" s="205"/>
      <c r="AM286" s="205"/>
      <c r="AN286" s="205"/>
      <c r="AO286" s="205"/>
      <c r="AP286" s="205"/>
      <c r="AQ286" s="205"/>
      <c r="AR286" s="205"/>
      <c r="AS286" s="205"/>
      <c r="AT286" s="205"/>
      <c r="AU286" s="205"/>
      <c r="AV286" s="205"/>
      <c r="AW286" s="205"/>
      <c r="AX286" s="205"/>
      <c r="AY286" s="205"/>
      <c r="AZ286" s="205"/>
      <c r="BA286" s="205"/>
      <c r="BB286" s="205"/>
      <c r="BC286" s="205"/>
      <c r="BD286" s="205"/>
      <c r="BE286" s="205"/>
      <c r="BF286" s="205"/>
      <c r="BG286" s="205"/>
      <c r="BH286" s="205"/>
      <c r="BI286" s="205"/>
      <c r="BJ286" s="205"/>
      <c r="BK286" s="205"/>
      <c r="BL286" s="205"/>
      <c r="BM286" s="205"/>
      <c r="BN286" s="205"/>
      <c r="BO286" s="69"/>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row>
    <row r="287" spans="1:92" ht="10.5" customHeight="1" x14ac:dyDescent="0.3">
      <c r="A287" s="69"/>
      <c r="B287" s="205"/>
      <c r="C287" s="205"/>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87"/>
      <c r="AI287" s="205"/>
      <c r="AJ287" s="205"/>
      <c r="AK287" s="205"/>
      <c r="AL287" s="205"/>
      <c r="AM287" s="205"/>
      <c r="AN287" s="205"/>
      <c r="AO287" s="205"/>
      <c r="AP287" s="205"/>
      <c r="AQ287" s="205"/>
      <c r="AR287" s="205"/>
      <c r="AS287" s="205"/>
      <c r="AT287" s="205"/>
      <c r="AU287" s="205"/>
      <c r="AV287" s="205"/>
      <c r="AW287" s="205"/>
      <c r="AX287" s="205"/>
      <c r="AY287" s="205"/>
      <c r="AZ287" s="205"/>
      <c r="BA287" s="205"/>
      <c r="BB287" s="205"/>
      <c r="BC287" s="205"/>
      <c r="BD287" s="205"/>
      <c r="BE287" s="205"/>
      <c r="BF287" s="205"/>
      <c r="BG287" s="205"/>
      <c r="BH287" s="205"/>
      <c r="BI287" s="205"/>
      <c r="BJ287" s="205"/>
      <c r="BK287" s="205"/>
      <c r="BL287" s="205"/>
      <c r="BM287" s="205"/>
      <c r="BN287" s="205"/>
      <c r="BO287" s="69"/>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row>
    <row r="288" spans="1:92" ht="10.5" customHeight="1" x14ac:dyDescent="0.3">
      <c r="A288" s="69"/>
      <c r="B288" s="205"/>
      <c r="C288" s="205"/>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85"/>
      <c r="AI288" s="205"/>
      <c r="AJ288" s="205"/>
      <c r="AK288" s="205"/>
      <c r="AL288" s="205"/>
      <c r="AM288" s="205"/>
      <c r="AN288" s="205"/>
      <c r="AO288" s="205"/>
      <c r="AP288" s="205"/>
      <c r="AQ288" s="205"/>
      <c r="AR288" s="205"/>
      <c r="AS288" s="205"/>
      <c r="AT288" s="205"/>
      <c r="AU288" s="205"/>
      <c r="AV288" s="205"/>
      <c r="AW288" s="205"/>
      <c r="AX288" s="205"/>
      <c r="AY288" s="205"/>
      <c r="AZ288" s="205"/>
      <c r="BA288" s="205"/>
      <c r="BB288" s="205"/>
      <c r="BC288" s="205"/>
      <c r="BD288" s="205"/>
      <c r="BE288" s="205"/>
      <c r="BF288" s="205"/>
      <c r="BG288" s="205"/>
      <c r="BH288" s="205"/>
      <c r="BI288" s="205"/>
      <c r="BJ288" s="205"/>
      <c r="BK288" s="205"/>
      <c r="BL288" s="205"/>
      <c r="BM288" s="205"/>
      <c r="BN288" s="205"/>
      <c r="BO288" s="69"/>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row>
    <row r="289" spans="1:92" ht="10.5" customHeight="1" x14ac:dyDescent="0.3">
      <c r="A289" s="69"/>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87"/>
      <c r="AI289" s="205"/>
      <c r="AJ289" s="205"/>
      <c r="AK289" s="205"/>
      <c r="AL289" s="205"/>
      <c r="AM289" s="205"/>
      <c r="AN289" s="205"/>
      <c r="AO289" s="205"/>
      <c r="AP289" s="205"/>
      <c r="AQ289" s="205"/>
      <c r="AR289" s="205"/>
      <c r="AS289" s="205"/>
      <c r="AT289" s="205"/>
      <c r="AU289" s="205"/>
      <c r="AV289" s="205"/>
      <c r="AW289" s="205"/>
      <c r="AX289" s="205"/>
      <c r="AY289" s="205"/>
      <c r="AZ289" s="205"/>
      <c r="BA289" s="205"/>
      <c r="BB289" s="205"/>
      <c r="BC289" s="205"/>
      <c r="BD289" s="205"/>
      <c r="BE289" s="205"/>
      <c r="BF289" s="205"/>
      <c r="BG289" s="205"/>
      <c r="BH289" s="205"/>
      <c r="BI289" s="205"/>
      <c r="BJ289" s="205"/>
      <c r="BK289" s="205"/>
      <c r="BL289" s="205"/>
      <c r="BM289" s="205"/>
      <c r="BN289" s="205"/>
      <c r="BO289" s="69"/>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row>
    <row r="290" spans="1:92" ht="10.5" customHeight="1" x14ac:dyDescent="0.3">
      <c r="A290" s="69"/>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87"/>
      <c r="AI290" s="205"/>
      <c r="AJ290" s="205"/>
      <c r="AK290" s="205"/>
      <c r="AL290" s="205"/>
      <c r="AM290" s="205"/>
      <c r="AN290" s="205"/>
      <c r="AO290" s="205"/>
      <c r="AP290" s="205"/>
      <c r="AQ290" s="205"/>
      <c r="AR290" s="205"/>
      <c r="AS290" s="205"/>
      <c r="AT290" s="205"/>
      <c r="AU290" s="205"/>
      <c r="AV290" s="205"/>
      <c r="AW290" s="205"/>
      <c r="AX290" s="205"/>
      <c r="AY290" s="205"/>
      <c r="AZ290" s="205"/>
      <c r="BA290" s="205"/>
      <c r="BB290" s="205"/>
      <c r="BC290" s="205"/>
      <c r="BD290" s="205"/>
      <c r="BE290" s="205"/>
      <c r="BF290" s="205"/>
      <c r="BG290" s="205"/>
      <c r="BH290" s="205"/>
      <c r="BI290" s="205"/>
      <c r="BJ290" s="205"/>
      <c r="BK290" s="205"/>
      <c r="BL290" s="205"/>
      <c r="BM290" s="205"/>
      <c r="BN290" s="205"/>
      <c r="BO290" s="69"/>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row>
    <row r="291" spans="1:92" ht="10.5" customHeight="1" x14ac:dyDescent="0.3">
      <c r="A291" s="69"/>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69"/>
      <c r="AI291" s="205"/>
      <c r="AJ291" s="205"/>
      <c r="AK291" s="205"/>
      <c r="AL291" s="205"/>
      <c r="AM291" s="205"/>
      <c r="AN291" s="205"/>
      <c r="AO291" s="205"/>
      <c r="AP291" s="205"/>
      <c r="AQ291" s="205"/>
      <c r="AR291" s="205"/>
      <c r="AS291" s="205"/>
      <c r="AT291" s="205"/>
      <c r="AU291" s="205"/>
      <c r="AV291" s="205"/>
      <c r="AW291" s="205"/>
      <c r="AX291" s="205"/>
      <c r="AY291" s="205"/>
      <c r="AZ291" s="205"/>
      <c r="BA291" s="205"/>
      <c r="BB291" s="205"/>
      <c r="BC291" s="205"/>
      <c r="BD291" s="205"/>
      <c r="BE291" s="205"/>
      <c r="BF291" s="205"/>
      <c r="BG291" s="205"/>
      <c r="BH291" s="205"/>
      <c r="BI291" s="205"/>
      <c r="BJ291" s="205"/>
      <c r="BK291" s="205"/>
      <c r="BL291" s="205"/>
      <c r="BM291" s="205"/>
      <c r="BN291" s="205"/>
      <c r="BO291" s="69"/>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row>
    <row r="292" spans="1:92" ht="10.5" customHeight="1" x14ac:dyDescent="0.3">
      <c r="A292" s="69"/>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85"/>
      <c r="AI292" s="205"/>
      <c r="AJ292" s="205"/>
      <c r="AK292" s="205"/>
      <c r="AL292" s="205"/>
      <c r="AM292" s="205"/>
      <c r="AN292" s="205"/>
      <c r="AO292" s="205"/>
      <c r="AP292" s="205"/>
      <c r="AQ292" s="205"/>
      <c r="AR292" s="205"/>
      <c r="AS292" s="205"/>
      <c r="AT292" s="205"/>
      <c r="AU292" s="205"/>
      <c r="AV292" s="205"/>
      <c r="AW292" s="205"/>
      <c r="AX292" s="205"/>
      <c r="AY292" s="205"/>
      <c r="AZ292" s="205"/>
      <c r="BA292" s="205"/>
      <c r="BB292" s="205"/>
      <c r="BC292" s="205"/>
      <c r="BD292" s="205"/>
      <c r="BE292" s="205"/>
      <c r="BF292" s="205"/>
      <c r="BG292" s="205"/>
      <c r="BH292" s="205"/>
      <c r="BI292" s="205"/>
      <c r="BJ292" s="205"/>
      <c r="BK292" s="205"/>
      <c r="BL292" s="205"/>
      <c r="BM292" s="205"/>
      <c r="BN292" s="205"/>
      <c r="BO292" s="69"/>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row>
    <row r="293" spans="1:92" ht="10.5" customHeight="1" x14ac:dyDescent="0.3">
      <c r="A293" s="69"/>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87"/>
      <c r="AI293" s="205"/>
      <c r="AJ293" s="205"/>
      <c r="AK293" s="205"/>
      <c r="AL293" s="205"/>
      <c r="AM293" s="205"/>
      <c r="AN293" s="205"/>
      <c r="AO293" s="205"/>
      <c r="AP293" s="205"/>
      <c r="AQ293" s="205"/>
      <c r="AR293" s="205"/>
      <c r="AS293" s="205"/>
      <c r="AT293" s="205"/>
      <c r="AU293" s="205"/>
      <c r="AV293" s="205"/>
      <c r="AW293" s="205"/>
      <c r="AX293" s="205"/>
      <c r="AY293" s="205"/>
      <c r="AZ293" s="205"/>
      <c r="BA293" s="205"/>
      <c r="BB293" s="205"/>
      <c r="BC293" s="205"/>
      <c r="BD293" s="205"/>
      <c r="BE293" s="205"/>
      <c r="BF293" s="205"/>
      <c r="BG293" s="205"/>
      <c r="BH293" s="205"/>
      <c r="BI293" s="205"/>
      <c r="BJ293" s="205"/>
      <c r="BK293" s="205"/>
      <c r="BL293" s="205"/>
      <c r="BM293" s="205"/>
      <c r="BN293" s="205"/>
      <c r="BO293" s="69"/>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row>
    <row r="294" spans="1:92" ht="10.5" customHeight="1" x14ac:dyDescent="0.3">
      <c r="A294" s="69"/>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69"/>
      <c r="AI294" s="205"/>
      <c r="AJ294" s="205"/>
      <c r="AK294" s="205"/>
      <c r="AL294" s="205"/>
      <c r="AM294" s="205"/>
      <c r="AN294" s="205"/>
      <c r="AO294" s="205"/>
      <c r="AP294" s="205"/>
      <c r="AQ294" s="205"/>
      <c r="AR294" s="205"/>
      <c r="AS294" s="205"/>
      <c r="AT294" s="205"/>
      <c r="AU294" s="205"/>
      <c r="AV294" s="205"/>
      <c r="AW294" s="205"/>
      <c r="AX294" s="205"/>
      <c r="AY294" s="205"/>
      <c r="AZ294" s="205"/>
      <c r="BA294" s="205"/>
      <c r="BB294" s="205"/>
      <c r="BC294" s="205"/>
      <c r="BD294" s="205"/>
      <c r="BE294" s="205"/>
      <c r="BF294" s="205"/>
      <c r="BG294" s="205"/>
      <c r="BH294" s="205"/>
      <c r="BI294" s="205"/>
      <c r="BJ294" s="205"/>
      <c r="BK294" s="205"/>
      <c r="BL294" s="205"/>
      <c r="BM294" s="205"/>
      <c r="BN294" s="205"/>
      <c r="BO294" s="69"/>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row>
    <row r="295" spans="1:92" ht="10.5" customHeight="1" x14ac:dyDescent="0.3">
      <c r="A295" s="69"/>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87"/>
      <c r="AI295" s="205"/>
      <c r="AJ295" s="205"/>
      <c r="AK295" s="205"/>
      <c r="AL295" s="205"/>
      <c r="AM295" s="205"/>
      <c r="AN295" s="205"/>
      <c r="AO295" s="205"/>
      <c r="AP295" s="205"/>
      <c r="AQ295" s="205"/>
      <c r="AR295" s="205"/>
      <c r="AS295" s="205"/>
      <c r="AT295" s="205"/>
      <c r="AU295" s="205"/>
      <c r="AV295" s="205"/>
      <c r="AW295" s="205"/>
      <c r="AX295" s="205"/>
      <c r="AY295" s="205"/>
      <c r="AZ295" s="205"/>
      <c r="BA295" s="205"/>
      <c r="BB295" s="205"/>
      <c r="BC295" s="205"/>
      <c r="BD295" s="205"/>
      <c r="BE295" s="205"/>
      <c r="BF295" s="205"/>
      <c r="BG295" s="205"/>
      <c r="BH295" s="205"/>
      <c r="BI295" s="205"/>
      <c r="BJ295" s="205"/>
      <c r="BK295" s="205"/>
      <c r="BL295" s="205"/>
      <c r="BM295" s="205"/>
      <c r="BN295" s="205"/>
      <c r="BO295" s="69"/>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row>
    <row r="296" spans="1:92" ht="10.5" customHeight="1" x14ac:dyDescent="0.3">
      <c r="A296" s="69"/>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69"/>
      <c r="AI296" s="205"/>
      <c r="AJ296" s="205"/>
      <c r="AK296" s="205"/>
      <c r="AL296" s="205"/>
      <c r="AM296" s="205"/>
      <c r="AN296" s="205"/>
      <c r="AO296" s="205"/>
      <c r="AP296" s="205"/>
      <c r="AQ296" s="205"/>
      <c r="AR296" s="205"/>
      <c r="AS296" s="205"/>
      <c r="AT296" s="205"/>
      <c r="AU296" s="205"/>
      <c r="AV296" s="205"/>
      <c r="AW296" s="205"/>
      <c r="AX296" s="205"/>
      <c r="AY296" s="205"/>
      <c r="AZ296" s="205"/>
      <c r="BA296" s="205"/>
      <c r="BB296" s="205"/>
      <c r="BC296" s="205"/>
      <c r="BD296" s="205"/>
      <c r="BE296" s="205"/>
      <c r="BF296" s="205"/>
      <c r="BG296" s="205"/>
      <c r="BH296" s="205"/>
      <c r="BI296" s="205"/>
      <c r="BJ296" s="205"/>
      <c r="BK296" s="205"/>
      <c r="BL296" s="205"/>
      <c r="BM296" s="205"/>
      <c r="BN296" s="205"/>
      <c r="BO296" s="69"/>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row>
    <row r="297" spans="1:92" ht="10.5" customHeight="1" x14ac:dyDescent="0.3">
      <c r="A297" s="69"/>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87"/>
      <c r="AI297" s="205"/>
      <c r="AJ297" s="205"/>
      <c r="AK297" s="205"/>
      <c r="AL297" s="205"/>
      <c r="AM297" s="205"/>
      <c r="AN297" s="205"/>
      <c r="AO297" s="205"/>
      <c r="AP297" s="205"/>
      <c r="AQ297" s="205"/>
      <c r="AR297" s="205"/>
      <c r="AS297" s="205"/>
      <c r="AT297" s="205"/>
      <c r="AU297" s="205"/>
      <c r="AV297" s="205"/>
      <c r="AW297" s="205"/>
      <c r="AX297" s="205"/>
      <c r="AY297" s="205"/>
      <c r="AZ297" s="205"/>
      <c r="BA297" s="205"/>
      <c r="BB297" s="205"/>
      <c r="BC297" s="205"/>
      <c r="BD297" s="205"/>
      <c r="BE297" s="205"/>
      <c r="BF297" s="205"/>
      <c r="BG297" s="205"/>
      <c r="BH297" s="205"/>
      <c r="BI297" s="205"/>
      <c r="BJ297" s="205"/>
      <c r="BK297" s="205"/>
      <c r="BL297" s="205"/>
      <c r="BM297" s="205"/>
      <c r="BN297" s="205"/>
      <c r="BO297" s="69"/>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row>
    <row r="298" spans="1:92" ht="7.5" customHeight="1" x14ac:dyDescent="0.3">
      <c r="A298" s="69"/>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row>
    <row r="299" spans="1:92" ht="9.75" customHeight="1" x14ac:dyDescent="0.3">
      <c r="A299" s="69"/>
      <c r="B299" s="298" t="s">
        <v>185</v>
      </c>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87"/>
      <c r="AI299" s="318" t="s">
        <v>186</v>
      </c>
      <c r="AJ299" s="205"/>
      <c r="AK299" s="205"/>
      <c r="AL299" s="205"/>
      <c r="AM299" s="205"/>
      <c r="AN299" s="205"/>
      <c r="AO299" s="205"/>
      <c r="AP299" s="205"/>
      <c r="AQ299" s="205"/>
      <c r="AR299" s="205"/>
      <c r="AS299" s="205"/>
      <c r="AT299" s="205"/>
      <c r="AU299" s="205"/>
      <c r="AV299" s="205"/>
      <c r="AW299" s="205"/>
      <c r="AX299" s="205"/>
      <c r="AY299" s="205"/>
      <c r="AZ299" s="205"/>
      <c r="BA299" s="205"/>
      <c r="BB299" s="205"/>
      <c r="BC299" s="205"/>
      <c r="BD299" s="205"/>
      <c r="BE299" s="205"/>
      <c r="BF299" s="205"/>
      <c r="BG299" s="205"/>
      <c r="BH299" s="205"/>
      <c r="BI299" s="205"/>
      <c r="BJ299" s="205"/>
      <c r="BK299" s="205"/>
      <c r="BL299" s="205"/>
      <c r="BM299" s="205"/>
      <c r="BN299" s="205"/>
      <c r="BO299" s="69"/>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row>
    <row r="300" spans="1:92" ht="9.75" customHeight="1" x14ac:dyDescent="0.3">
      <c r="A300" s="69"/>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85"/>
      <c r="AI300" s="205"/>
      <c r="AJ300" s="205"/>
      <c r="AK300" s="205"/>
      <c r="AL300" s="205"/>
      <c r="AM300" s="205"/>
      <c r="AN300" s="205"/>
      <c r="AO300" s="205"/>
      <c r="AP300" s="205"/>
      <c r="AQ300" s="205"/>
      <c r="AR300" s="205"/>
      <c r="AS300" s="205"/>
      <c r="AT300" s="205"/>
      <c r="AU300" s="205"/>
      <c r="AV300" s="205"/>
      <c r="AW300" s="205"/>
      <c r="AX300" s="205"/>
      <c r="AY300" s="205"/>
      <c r="AZ300" s="205"/>
      <c r="BA300" s="205"/>
      <c r="BB300" s="205"/>
      <c r="BC300" s="205"/>
      <c r="BD300" s="205"/>
      <c r="BE300" s="205"/>
      <c r="BF300" s="205"/>
      <c r="BG300" s="205"/>
      <c r="BH300" s="205"/>
      <c r="BI300" s="205"/>
      <c r="BJ300" s="205"/>
      <c r="BK300" s="205"/>
      <c r="BL300" s="205"/>
      <c r="BM300" s="205"/>
      <c r="BN300" s="205"/>
      <c r="BO300" s="69"/>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row>
    <row r="301" spans="1:92" ht="9.75" customHeight="1" x14ac:dyDescent="0.3">
      <c r="A301" s="69"/>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87"/>
      <c r="AI301" s="205"/>
      <c r="AJ301" s="205"/>
      <c r="AK301" s="205"/>
      <c r="AL301" s="205"/>
      <c r="AM301" s="205"/>
      <c r="AN301" s="205"/>
      <c r="AO301" s="205"/>
      <c r="AP301" s="205"/>
      <c r="AQ301" s="205"/>
      <c r="AR301" s="205"/>
      <c r="AS301" s="205"/>
      <c r="AT301" s="205"/>
      <c r="AU301" s="205"/>
      <c r="AV301" s="205"/>
      <c r="AW301" s="205"/>
      <c r="AX301" s="205"/>
      <c r="AY301" s="205"/>
      <c r="AZ301" s="205"/>
      <c r="BA301" s="205"/>
      <c r="BB301" s="205"/>
      <c r="BC301" s="205"/>
      <c r="BD301" s="205"/>
      <c r="BE301" s="205"/>
      <c r="BF301" s="205"/>
      <c r="BG301" s="205"/>
      <c r="BH301" s="205"/>
      <c r="BI301" s="205"/>
      <c r="BJ301" s="205"/>
      <c r="BK301" s="205"/>
      <c r="BL301" s="205"/>
      <c r="BM301" s="205"/>
      <c r="BN301" s="205"/>
      <c r="BO301" s="69"/>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row>
    <row r="302" spans="1:92" ht="7.5" customHeight="1" x14ac:dyDescent="0.3">
      <c r="A302" s="69"/>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85"/>
      <c r="AJ302" s="85"/>
      <c r="AK302" s="85"/>
      <c r="AL302" s="85"/>
      <c r="AM302" s="85"/>
      <c r="AN302" s="85"/>
      <c r="AO302" s="85"/>
      <c r="AP302" s="85"/>
      <c r="AQ302" s="85"/>
      <c r="AR302" s="85"/>
      <c r="AS302" s="85"/>
      <c r="AT302" s="85"/>
      <c r="AU302" s="69"/>
      <c r="AV302" s="69"/>
      <c r="AW302" s="69"/>
      <c r="AX302" s="69"/>
      <c r="AY302" s="69"/>
      <c r="AZ302" s="69"/>
      <c r="BA302" s="69"/>
      <c r="BB302" s="69"/>
      <c r="BC302" s="69"/>
      <c r="BD302" s="69"/>
      <c r="BE302" s="69"/>
      <c r="BF302" s="69"/>
      <c r="BG302" s="69"/>
      <c r="BH302" s="69"/>
      <c r="BI302" s="69"/>
      <c r="BJ302" s="69"/>
      <c r="BK302" s="69"/>
      <c r="BL302" s="69"/>
      <c r="BM302" s="69"/>
      <c r="BN302" s="69"/>
      <c r="BO302" s="69"/>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row>
    <row r="303" spans="1:92" ht="18" customHeight="1" x14ac:dyDescent="0.3">
      <c r="A303" s="69"/>
      <c r="B303" s="1"/>
      <c r="C303" s="299"/>
      <c r="D303" s="201"/>
      <c r="E303" s="201"/>
      <c r="F303" s="201"/>
      <c r="G303" s="201"/>
      <c r="H303" s="208"/>
      <c r="I303" s="300"/>
      <c r="J303" s="205"/>
      <c r="K303" s="205"/>
      <c r="L303" s="205"/>
      <c r="M303" s="205"/>
      <c r="N303" s="205"/>
      <c r="O303" s="205"/>
      <c r="P303" s="205"/>
      <c r="Q303" s="205"/>
      <c r="R303" s="205"/>
      <c r="S303" s="205"/>
      <c r="T303" s="205"/>
      <c r="U303" s="205"/>
      <c r="V303" s="205"/>
      <c r="W303" s="205"/>
      <c r="X303" s="205"/>
      <c r="Y303" s="314"/>
      <c r="Z303" s="211"/>
      <c r="AA303" s="201"/>
      <c r="AB303" s="201"/>
      <c r="AC303" s="201"/>
      <c r="AD303" s="201"/>
      <c r="AE303" s="201"/>
      <c r="AF303" s="201"/>
      <c r="AG303" s="208"/>
      <c r="AI303" s="244"/>
      <c r="AJ303" s="201"/>
      <c r="AK303" s="201"/>
      <c r="AL303" s="201"/>
      <c r="AM303" s="201"/>
      <c r="AN303" s="201"/>
      <c r="AO303" s="201"/>
      <c r="AP303" s="208"/>
      <c r="AQ303" s="317"/>
      <c r="AR303" s="205"/>
      <c r="AS303" s="205"/>
      <c r="AT303" s="205"/>
      <c r="AU303" s="205"/>
      <c r="AV303" s="205"/>
      <c r="AW303" s="205"/>
      <c r="AX303" s="205"/>
      <c r="AY303" s="205"/>
      <c r="AZ303" s="205"/>
      <c r="BA303" s="205"/>
      <c r="BB303" s="205"/>
      <c r="BC303" s="205"/>
      <c r="BD303" s="205"/>
      <c r="BE303" s="205"/>
      <c r="BF303" s="205"/>
      <c r="BG303" s="314"/>
      <c r="BH303" s="244"/>
      <c r="BI303" s="201"/>
      <c r="BJ303" s="201"/>
      <c r="BK303" s="201"/>
      <c r="BL303" s="201"/>
      <c r="BM303" s="208"/>
      <c r="BO303" s="69"/>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row>
    <row r="304" spans="1:92" ht="7.5" customHeight="1" x14ac:dyDescent="0.3">
      <c r="A304" s="69"/>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69"/>
      <c r="BC304" s="69"/>
      <c r="BD304" s="69"/>
      <c r="BE304" s="69"/>
      <c r="BF304" s="69"/>
      <c r="BG304" s="69"/>
      <c r="BH304" s="69"/>
      <c r="BI304" s="69"/>
      <c r="BJ304" s="69"/>
      <c r="BK304" s="69"/>
      <c r="BL304" s="69"/>
      <c r="BM304" s="69"/>
      <c r="BN304" s="69"/>
      <c r="BO304" s="69"/>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row>
    <row r="305" spans="1:92" ht="10.5" customHeight="1" x14ac:dyDescent="0.3">
      <c r="A305" s="69"/>
      <c r="B305" s="297"/>
      <c r="C305" s="205"/>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69"/>
      <c r="AI305" s="318"/>
      <c r="AJ305" s="205"/>
      <c r="AK305" s="205"/>
      <c r="AL305" s="205"/>
      <c r="AM305" s="205"/>
      <c r="AN305" s="205"/>
      <c r="AO305" s="205"/>
      <c r="AP305" s="205"/>
      <c r="AQ305" s="205"/>
      <c r="AR305" s="205"/>
      <c r="AS305" s="205"/>
      <c r="AT305" s="205"/>
      <c r="AU305" s="205"/>
      <c r="AV305" s="205"/>
      <c r="AW305" s="205"/>
      <c r="AX305" s="205"/>
      <c r="AY305" s="205"/>
      <c r="AZ305" s="205"/>
      <c r="BA305" s="205"/>
      <c r="BB305" s="205"/>
      <c r="BC305" s="205"/>
      <c r="BD305" s="205"/>
      <c r="BE305" s="205"/>
      <c r="BF305" s="205"/>
      <c r="BG305" s="205"/>
      <c r="BH305" s="205"/>
      <c r="BI305" s="205"/>
      <c r="BJ305" s="205"/>
      <c r="BK305" s="205"/>
      <c r="BL305" s="205"/>
      <c r="BM305" s="205"/>
      <c r="BN305" s="205"/>
      <c r="BO305" s="69"/>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row>
    <row r="306" spans="1:92" ht="10.5" customHeight="1" x14ac:dyDescent="0.3">
      <c r="A306" s="69"/>
      <c r="B306" s="205"/>
      <c r="C306" s="205"/>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69"/>
      <c r="AI306" s="205"/>
      <c r="AJ306" s="205"/>
      <c r="AK306" s="205"/>
      <c r="AL306" s="205"/>
      <c r="AM306" s="205"/>
      <c r="AN306" s="205"/>
      <c r="AO306" s="205"/>
      <c r="AP306" s="205"/>
      <c r="AQ306" s="205"/>
      <c r="AR306" s="205"/>
      <c r="AS306" s="205"/>
      <c r="AT306" s="205"/>
      <c r="AU306" s="205"/>
      <c r="AV306" s="205"/>
      <c r="AW306" s="205"/>
      <c r="AX306" s="205"/>
      <c r="AY306" s="205"/>
      <c r="AZ306" s="205"/>
      <c r="BA306" s="205"/>
      <c r="BB306" s="205"/>
      <c r="BC306" s="205"/>
      <c r="BD306" s="205"/>
      <c r="BE306" s="205"/>
      <c r="BF306" s="205"/>
      <c r="BG306" s="205"/>
      <c r="BH306" s="205"/>
      <c r="BI306" s="205"/>
      <c r="BJ306" s="205"/>
      <c r="BK306" s="205"/>
      <c r="BL306" s="205"/>
      <c r="BM306" s="205"/>
      <c r="BN306" s="205"/>
      <c r="BO306" s="69"/>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row>
    <row r="307" spans="1:92" ht="10.5" customHeight="1" x14ac:dyDescent="0.3">
      <c r="A307" s="69"/>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69"/>
      <c r="AI307" s="205"/>
      <c r="AJ307" s="205"/>
      <c r="AK307" s="205"/>
      <c r="AL307" s="205"/>
      <c r="AM307" s="205"/>
      <c r="AN307" s="205"/>
      <c r="AO307" s="205"/>
      <c r="AP307" s="205"/>
      <c r="AQ307" s="205"/>
      <c r="AR307" s="205"/>
      <c r="AS307" s="205"/>
      <c r="AT307" s="205"/>
      <c r="AU307" s="205"/>
      <c r="AV307" s="205"/>
      <c r="AW307" s="205"/>
      <c r="AX307" s="205"/>
      <c r="AY307" s="205"/>
      <c r="AZ307" s="205"/>
      <c r="BA307" s="205"/>
      <c r="BB307" s="205"/>
      <c r="BC307" s="205"/>
      <c r="BD307" s="205"/>
      <c r="BE307" s="205"/>
      <c r="BF307" s="205"/>
      <c r="BG307" s="205"/>
      <c r="BH307" s="205"/>
      <c r="BI307" s="205"/>
      <c r="BJ307" s="205"/>
      <c r="BK307" s="205"/>
      <c r="BL307" s="205"/>
      <c r="BM307" s="205"/>
      <c r="BN307" s="205"/>
      <c r="BO307" s="69"/>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row>
    <row r="308" spans="1:92" ht="10.5" customHeight="1" x14ac:dyDescent="0.3">
      <c r="A308" s="69"/>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c r="AF308" s="205"/>
      <c r="AG308" s="205"/>
      <c r="AH308" s="69"/>
      <c r="AI308" s="205"/>
      <c r="AJ308" s="205"/>
      <c r="AK308" s="205"/>
      <c r="AL308" s="205"/>
      <c r="AM308" s="205"/>
      <c r="AN308" s="205"/>
      <c r="AO308" s="205"/>
      <c r="AP308" s="205"/>
      <c r="AQ308" s="205"/>
      <c r="AR308" s="205"/>
      <c r="AS308" s="205"/>
      <c r="AT308" s="205"/>
      <c r="AU308" s="205"/>
      <c r="AV308" s="205"/>
      <c r="AW308" s="205"/>
      <c r="AX308" s="205"/>
      <c r="AY308" s="205"/>
      <c r="AZ308" s="205"/>
      <c r="BA308" s="205"/>
      <c r="BB308" s="205"/>
      <c r="BC308" s="205"/>
      <c r="BD308" s="205"/>
      <c r="BE308" s="205"/>
      <c r="BF308" s="205"/>
      <c r="BG308" s="205"/>
      <c r="BH308" s="205"/>
      <c r="BI308" s="205"/>
      <c r="BJ308" s="205"/>
      <c r="BK308" s="205"/>
      <c r="BL308" s="205"/>
      <c r="BM308" s="205"/>
      <c r="BN308" s="205"/>
      <c r="BO308" s="69"/>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row>
    <row r="309" spans="1:92" ht="10.5" customHeight="1" x14ac:dyDescent="0.3">
      <c r="A309" s="69"/>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69"/>
      <c r="AI309" s="205"/>
      <c r="AJ309" s="205"/>
      <c r="AK309" s="205"/>
      <c r="AL309" s="205"/>
      <c r="AM309" s="205"/>
      <c r="AN309" s="205"/>
      <c r="AO309" s="205"/>
      <c r="AP309" s="205"/>
      <c r="AQ309" s="205"/>
      <c r="AR309" s="205"/>
      <c r="AS309" s="205"/>
      <c r="AT309" s="205"/>
      <c r="AU309" s="205"/>
      <c r="AV309" s="205"/>
      <c r="AW309" s="205"/>
      <c r="AX309" s="205"/>
      <c r="AY309" s="205"/>
      <c r="AZ309" s="205"/>
      <c r="BA309" s="205"/>
      <c r="BB309" s="205"/>
      <c r="BC309" s="205"/>
      <c r="BD309" s="205"/>
      <c r="BE309" s="205"/>
      <c r="BF309" s="205"/>
      <c r="BG309" s="205"/>
      <c r="BH309" s="205"/>
      <c r="BI309" s="205"/>
      <c r="BJ309" s="205"/>
      <c r="BK309" s="205"/>
      <c r="BL309" s="205"/>
      <c r="BM309" s="205"/>
      <c r="BN309" s="205"/>
      <c r="BO309" s="69"/>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row>
    <row r="310" spans="1:92" ht="10.5" customHeight="1" x14ac:dyDescent="0.3">
      <c r="A310" s="69"/>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69"/>
      <c r="AI310" s="205"/>
      <c r="AJ310" s="205"/>
      <c r="AK310" s="205"/>
      <c r="AL310" s="205"/>
      <c r="AM310" s="205"/>
      <c r="AN310" s="205"/>
      <c r="AO310" s="205"/>
      <c r="AP310" s="205"/>
      <c r="AQ310" s="205"/>
      <c r="AR310" s="205"/>
      <c r="AS310" s="205"/>
      <c r="AT310" s="205"/>
      <c r="AU310" s="205"/>
      <c r="AV310" s="205"/>
      <c r="AW310" s="205"/>
      <c r="AX310" s="205"/>
      <c r="AY310" s="205"/>
      <c r="AZ310" s="205"/>
      <c r="BA310" s="205"/>
      <c r="BB310" s="205"/>
      <c r="BC310" s="205"/>
      <c r="BD310" s="205"/>
      <c r="BE310" s="205"/>
      <c r="BF310" s="205"/>
      <c r="BG310" s="205"/>
      <c r="BH310" s="205"/>
      <c r="BI310" s="205"/>
      <c r="BJ310" s="205"/>
      <c r="BK310" s="205"/>
      <c r="BL310" s="205"/>
      <c r="BM310" s="205"/>
      <c r="BN310" s="205"/>
      <c r="BO310" s="69"/>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row>
    <row r="311" spans="1:92" ht="10.5" customHeight="1" x14ac:dyDescent="0.3">
      <c r="A311" s="69"/>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69"/>
      <c r="AI311" s="205"/>
      <c r="AJ311" s="205"/>
      <c r="AK311" s="205"/>
      <c r="AL311" s="205"/>
      <c r="AM311" s="205"/>
      <c r="AN311" s="205"/>
      <c r="AO311" s="205"/>
      <c r="AP311" s="205"/>
      <c r="AQ311" s="205"/>
      <c r="AR311" s="205"/>
      <c r="AS311" s="205"/>
      <c r="AT311" s="205"/>
      <c r="AU311" s="205"/>
      <c r="AV311" s="205"/>
      <c r="AW311" s="205"/>
      <c r="AX311" s="205"/>
      <c r="AY311" s="205"/>
      <c r="AZ311" s="205"/>
      <c r="BA311" s="205"/>
      <c r="BB311" s="205"/>
      <c r="BC311" s="205"/>
      <c r="BD311" s="205"/>
      <c r="BE311" s="205"/>
      <c r="BF311" s="205"/>
      <c r="BG311" s="205"/>
      <c r="BH311" s="205"/>
      <c r="BI311" s="205"/>
      <c r="BJ311" s="205"/>
      <c r="BK311" s="205"/>
      <c r="BL311" s="205"/>
      <c r="BM311" s="205"/>
      <c r="BN311" s="205"/>
      <c r="BO311" s="69"/>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row>
    <row r="312" spans="1:92" ht="10.5" customHeight="1" x14ac:dyDescent="0.3">
      <c r="A312" s="69"/>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69"/>
      <c r="AI312" s="205"/>
      <c r="AJ312" s="205"/>
      <c r="AK312" s="205"/>
      <c r="AL312" s="205"/>
      <c r="AM312" s="205"/>
      <c r="AN312" s="205"/>
      <c r="AO312" s="205"/>
      <c r="AP312" s="205"/>
      <c r="AQ312" s="205"/>
      <c r="AR312" s="205"/>
      <c r="AS312" s="205"/>
      <c r="AT312" s="205"/>
      <c r="AU312" s="205"/>
      <c r="AV312" s="205"/>
      <c r="AW312" s="205"/>
      <c r="AX312" s="205"/>
      <c r="AY312" s="205"/>
      <c r="AZ312" s="205"/>
      <c r="BA312" s="205"/>
      <c r="BB312" s="205"/>
      <c r="BC312" s="205"/>
      <c r="BD312" s="205"/>
      <c r="BE312" s="205"/>
      <c r="BF312" s="205"/>
      <c r="BG312" s="205"/>
      <c r="BH312" s="205"/>
      <c r="BI312" s="205"/>
      <c r="BJ312" s="205"/>
      <c r="BK312" s="205"/>
      <c r="BL312" s="205"/>
      <c r="BM312" s="205"/>
      <c r="BN312" s="205"/>
      <c r="BO312" s="69"/>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row>
    <row r="313" spans="1:92" ht="10.5" customHeight="1" x14ac:dyDescent="0.3">
      <c r="A313" s="69"/>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69"/>
      <c r="AI313" s="205"/>
      <c r="AJ313" s="205"/>
      <c r="AK313" s="205"/>
      <c r="AL313" s="205"/>
      <c r="AM313" s="205"/>
      <c r="AN313" s="205"/>
      <c r="AO313" s="205"/>
      <c r="AP313" s="205"/>
      <c r="AQ313" s="205"/>
      <c r="AR313" s="205"/>
      <c r="AS313" s="205"/>
      <c r="AT313" s="205"/>
      <c r="AU313" s="205"/>
      <c r="AV313" s="205"/>
      <c r="AW313" s="205"/>
      <c r="AX313" s="205"/>
      <c r="AY313" s="205"/>
      <c r="AZ313" s="205"/>
      <c r="BA313" s="205"/>
      <c r="BB313" s="205"/>
      <c r="BC313" s="205"/>
      <c r="BD313" s="205"/>
      <c r="BE313" s="205"/>
      <c r="BF313" s="205"/>
      <c r="BG313" s="205"/>
      <c r="BH313" s="205"/>
      <c r="BI313" s="205"/>
      <c r="BJ313" s="205"/>
      <c r="BK313" s="205"/>
      <c r="BL313" s="205"/>
      <c r="BM313" s="205"/>
      <c r="BN313" s="205"/>
      <c r="BO313" s="69"/>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row>
    <row r="314" spans="1:92" ht="10.5" customHeight="1" x14ac:dyDescent="0.3">
      <c r="A314" s="69"/>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69"/>
      <c r="AI314" s="205"/>
      <c r="AJ314" s="205"/>
      <c r="AK314" s="205"/>
      <c r="AL314" s="205"/>
      <c r="AM314" s="205"/>
      <c r="AN314" s="205"/>
      <c r="AO314" s="205"/>
      <c r="AP314" s="205"/>
      <c r="AQ314" s="205"/>
      <c r="AR314" s="205"/>
      <c r="AS314" s="205"/>
      <c r="AT314" s="205"/>
      <c r="AU314" s="205"/>
      <c r="AV314" s="205"/>
      <c r="AW314" s="205"/>
      <c r="AX314" s="205"/>
      <c r="AY314" s="205"/>
      <c r="AZ314" s="205"/>
      <c r="BA314" s="205"/>
      <c r="BB314" s="205"/>
      <c r="BC314" s="205"/>
      <c r="BD314" s="205"/>
      <c r="BE314" s="205"/>
      <c r="BF314" s="205"/>
      <c r="BG314" s="205"/>
      <c r="BH314" s="205"/>
      <c r="BI314" s="205"/>
      <c r="BJ314" s="205"/>
      <c r="BK314" s="205"/>
      <c r="BL314" s="205"/>
      <c r="BM314" s="205"/>
      <c r="BN314" s="205"/>
      <c r="BO314" s="69"/>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row>
    <row r="315" spans="1:92" ht="10.5" customHeight="1" x14ac:dyDescent="0.3">
      <c r="A315" s="69"/>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69"/>
      <c r="AI315" s="205"/>
      <c r="AJ315" s="205"/>
      <c r="AK315" s="205"/>
      <c r="AL315" s="205"/>
      <c r="AM315" s="205"/>
      <c r="AN315" s="205"/>
      <c r="AO315" s="205"/>
      <c r="AP315" s="205"/>
      <c r="AQ315" s="205"/>
      <c r="AR315" s="205"/>
      <c r="AS315" s="205"/>
      <c r="AT315" s="205"/>
      <c r="AU315" s="205"/>
      <c r="AV315" s="205"/>
      <c r="AW315" s="205"/>
      <c r="AX315" s="205"/>
      <c r="AY315" s="205"/>
      <c r="AZ315" s="205"/>
      <c r="BA315" s="205"/>
      <c r="BB315" s="205"/>
      <c r="BC315" s="205"/>
      <c r="BD315" s="205"/>
      <c r="BE315" s="205"/>
      <c r="BF315" s="205"/>
      <c r="BG315" s="205"/>
      <c r="BH315" s="205"/>
      <c r="BI315" s="205"/>
      <c r="BJ315" s="205"/>
      <c r="BK315" s="205"/>
      <c r="BL315" s="205"/>
      <c r="BM315" s="205"/>
      <c r="BN315" s="205"/>
      <c r="BO315" s="69"/>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row>
    <row r="316" spans="1:92" ht="10.5" customHeight="1" x14ac:dyDescent="0.3">
      <c r="A316" s="69"/>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69"/>
      <c r="AI316" s="205"/>
      <c r="AJ316" s="205"/>
      <c r="AK316" s="205"/>
      <c r="AL316" s="205"/>
      <c r="AM316" s="205"/>
      <c r="AN316" s="205"/>
      <c r="AO316" s="205"/>
      <c r="AP316" s="205"/>
      <c r="AQ316" s="205"/>
      <c r="AR316" s="205"/>
      <c r="AS316" s="205"/>
      <c r="AT316" s="205"/>
      <c r="AU316" s="205"/>
      <c r="AV316" s="205"/>
      <c r="AW316" s="205"/>
      <c r="AX316" s="205"/>
      <c r="AY316" s="205"/>
      <c r="AZ316" s="205"/>
      <c r="BA316" s="205"/>
      <c r="BB316" s="205"/>
      <c r="BC316" s="205"/>
      <c r="BD316" s="205"/>
      <c r="BE316" s="205"/>
      <c r="BF316" s="205"/>
      <c r="BG316" s="205"/>
      <c r="BH316" s="205"/>
      <c r="BI316" s="205"/>
      <c r="BJ316" s="205"/>
      <c r="BK316" s="205"/>
      <c r="BL316" s="205"/>
      <c r="BM316" s="205"/>
      <c r="BN316" s="205"/>
      <c r="BO316" s="69"/>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row>
    <row r="317" spans="1:92" ht="10.5" customHeight="1" x14ac:dyDescent="0.3">
      <c r="A317" s="69"/>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69"/>
      <c r="AI317" s="205"/>
      <c r="AJ317" s="205"/>
      <c r="AK317" s="205"/>
      <c r="AL317" s="205"/>
      <c r="AM317" s="205"/>
      <c r="AN317" s="205"/>
      <c r="AO317" s="205"/>
      <c r="AP317" s="205"/>
      <c r="AQ317" s="205"/>
      <c r="AR317" s="205"/>
      <c r="AS317" s="205"/>
      <c r="AT317" s="205"/>
      <c r="AU317" s="205"/>
      <c r="AV317" s="205"/>
      <c r="AW317" s="205"/>
      <c r="AX317" s="205"/>
      <c r="AY317" s="205"/>
      <c r="AZ317" s="205"/>
      <c r="BA317" s="205"/>
      <c r="BB317" s="205"/>
      <c r="BC317" s="205"/>
      <c r="BD317" s="205"/>
      <c r="BE317" s="205"/>
      <c r="BF317" s="205"/>
      <c r="BG317" s="205"/>
      <c r="BH317" s="205"/>
      <c r="BI317" s="205"/>
      <c r="BJ317" s="205"/>
      <c r="BK317" s="205"/>
      <c r="BL317" s="205"/>
      <c r="BM317" s="205"/>
      <c r="BN317" s="205"/>
      <c r="BO317" s="69"/>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row>
    <row r="318" spans="1:92" ht="10.5" customHeight="1" x14ac:dyDescent="0.3">
      <c r="A318" s="69"/>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69"/>
      <c r="AI318" s="205"/>
      <c r="AJ318" s="205"/>
      <c r="AK318" s="205"/>
      <c r="AL318" s="205"/>
      <c r="AM318" s="205"/>
      <c r="AN318" s="205"/>
      <c r="AO318" s="205"/>
      <c r="AP318" s="205"/>
      <c r="AQ318" s="205"/>
      <c r="AR318" s="205"/>
      <c r="AS318" s="205"/>
      <c r="AT318" s="205"/>
      <c r="AU318" s="205"/>
      <c r="AV318" s="205"/>
      <c r="AW318" s="205"/>
      <c r="AX318" s="205"/>
      <c r="AY318" s="205"/>
      <c r="AZ318" s="205"/>
      <c r="BA318" s="205"/>
      <c r="BB318" s="205"/>
      <c r="BC318" s="205"/>
      <c r="BD318" s="205"/>
      <c r="BE318" s="205"/>
      <c r="BF318" s="205"/>
      <c r="BG318" s="205"/>
      <c r="BH318" s="205"/>
      <c r="BI318" s="205"/>
      <c r="BJ318" s="205"/>
      <c r="BK318" s="205"/>
      <c r="BL318" s="205"/>
      <c r="BM318" s="205"/>
      <c r="BN318" s="205"/>
      <c r="BO318" s="69"/>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row>
    <row r="319" spans="1:92" ht="10.5" customHeight="1" x14ac:dyDescent="0.3">
      <c r="A319" s="69"/>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69"/>
      <c r="AI319" s="205"/>
      <c r="AJ319" s="205"/>
      <c r="AK319" s="205"/>
      <c r="AL319" s="205"/>
      <c r="AM319" s="205"/>
      <c r="AN319" s="205"/>
      <c r="AO319" s="205"/>
      <c r="AP319" s="205"/>
      <c r="AQ319" s="205"/>
      <c r="AR319" s="205"/>
      <c r="AS319" s="205"/>
      <c r="AT319" s="205"/>
      <c r="AU319" s="205"/>
      <c r="AV319" s="205"/>
      <c r="AW319" s="205"/>
      <c r="AX319" s="205"/>
      <c r="AY319" s="205"/>
      <c r="AZ319" s="205"/>
      <c r="BA319" s="205"/>
      <c r="BB319" s="205"/>
      <c r="BC319" s="205"/>
      <c r="BD319" s="205"/>
      <c r="BE319" s="205"/>
      <c r="BF319" s="205"/>
      <c r="BG319" s="205"/>
      <c r="BH319" s="205"/>
      <c r="BI319" s="205"/>
      <c r="BJ319" s="205"/>
      <c r="BK319" s="205"/>
      <c r="BL319" s="205"/>
      <c r="BM319" s="205"/>
      <c r="BN319" s="205"/>
      <c r="BO319" s="69"/>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row>
    <row r="320" spans="1:92" ht="10.5" customHeight="1" x14ac:dyDescent="0.3">
      <c r="A320" s="69"/>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69"/>
      <c r="AI320" s="205"/>
      <c r="AJ320" s="205"/>
      <c r="AK320" s="205"/>
      <c r="AL320" s="205"/>
      <c r="AM320" s="205"/>
      <c r="AN320" s="205"/>
      <c r="AO320" s="205"/>
      <c r="AP320" s="205"/>
      <c r="AQ320" s="205"/>
      <c r="AR320" s="205"/>
      <c r="AS320" s="205"/>
      <c r="AT320" s="205"/>
      <c r="AU320" s="205"/>
      <c r="AV320" s="205"/>
      <c r="AW320" s="205"/>
      <c r="AX320" s="205"/>
      <c r="AY320" s="205"/>
      <c r="AZ320" s="205"/>
      <c r="BA320" s="205"/>
      <c r="BB320" s="205"/>
      <c r="BC320" s="205"/>
      <c r="BD320" s="205"/>
      <c r="BE320" s="205"/>
      <c r="BF320" s="205"/>
      <c r="BG320" s="205"/>
      <c r="BH320" s="205"/>
      <c r="BI320" s="205"/>
      <c r="BJ320" s="205"/>
      <c r="BK320" s="205"/>
      <c r="BL320" s="205"/>
      <c r="BM320" s="205"/>
      <c r="BN320" s="205"/>
      <c r="BO320" s="69"/>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row>
    <row r="321" spans="1:92" ht="10.5" customHeight="1" x14ac:dyDescent="0.3">
      <c r="A321" s="69"/>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69"/>
      <c r="AI321" s="205"/>
      <c r="AJ321" s="205"/>
      <c r="AK321" s="205"/>
      <c r="AL321" s="205"/>
      <c r="AM321" s="205"/>
      <c r="AN321" s="205"/>
      <c r="AO321" s="205"/>
      <c r="AP321" s="205"/>
      <c r="AQ321" s="205"/>
      <c r="AR321" s="205"/>
      <c r="AS321" s="205"/>
      <c r="AT321" s="205"/>
      <c r="AU321" s="205"/>
      <c r="AV321" s="205"/>
      <c r="AW321" s="205"/>
      <c r="AX321" s="205"/>
      <c r="AY321" s="205"/>
      <c r="AZ321" s="205"/>
      <c r="BA321" s="205"/>
      <c r="BB321" s="205"/>
      <c r="BC321" s="205"/>
      <c r="BD321" s="205"/>
      <c r="BE321" s="205"/>
      <c r="BF321" s="205"/>
      <c r="BG321" s="205"/>
      <c r="BH321" s="205"/>
      <c r="BI321" s="205"/>
      <c r="BJ321" s="205"/>
      <c r="BK321" s="205"/>
      <c r="BL321" s="205"/>
      <c r="BM321" s="205"/>
      <c r="BN321" s="205"/>
      <c r="BO321" s="69"/>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row>
    <row r="322" spans="1:92" ht="7.5" customHeight="1" x14ac:dyDescent="0.3">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c r="BG322" s="69"/>
      <c r="BH322" s="69"/>
      <c r="BI322" s="69"/>
      <c r="BJ322" s="69"/>
      <c r="BK322" s="69"/>
      <c r="BL322" s="69"/>
      <c r="BM322" s="69"/>
      <c r="BN322" s="69"/>
      <c r="BO322" s="69"/>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row>
    <row r="323" spans="1:92" ht="9.75" customHeight="1" x14ac:dyDescent="0.3">
      <c r="A323" s="69"/>
      <c r="B323" s="298" t="s">
        <v>187</v>
      </c>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69"/>
      <c r="AI323" s="298" t="s">
        <v>188</v>
      </c>
      <c r="AJ323" s="205"/>
      <c r="AK323" s="205"/>
      <c r="AL323" s="205"/>
      <c r="AM323" s="205"/>
      <c r="AN323" s="205"/>
      <c r="AO323" s="205"/>
      <c r="AP323" s="205"/>
      <c r="AQ323" s="205"/>
      <c r="AR323" s="205"/>
      <c r="AS323" s="205"/>
      <c r="AT323" s="205"/>
      <c r="AU323" s="205"/>
      <c r="AV323" s="205"/>
      <c r="AW323" s="205"/>
      <c r="AX323" s="205"/>
      <c r="AY323" s="205"/>
      <c r="AZ323" s="205"/>
      <c r="BA323" s="205"/>
      <c r="BB323" s="205"/>
      <c r="BC323" s="205"/>
      <c r="BD323" s="205"/>
      <c r="BE323" s="205"/>
      <c r="BF323" s="205"/>
      <c r="BG323" s="205"/>
      <c r="BH323" s="205"/>
      <c r="BI323" s="205"/>
      <c r="BJ323" s="205"/>
      <c r="BK323" s="205"/>
      <c r="BL323" s="205"/>
      <c r="BM323" s="205"/>
      <c r="BN323" s="205"/>
      <c r="BO323" s="69"/>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row>
    <row r="324" spans="1:92" ht="9.75" customHeight="1" x14ac:dyDescent="0.3">
      <c r="A324" s="69"/>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69"/>
      <c r="AI324" s="205"/>
      <c r="AJ324" s="205"/>
      <c r="AK324" s="205"/>
      <c r="AL324" s="205"/>
      <c r="AM324" s="205"/>
      <c r="AN324" s="205"/>
      <c r="AO324" s="205"/>
      <c r="AP324" s="205"/>
      <c r="AQ324" s="205"/>
      <c r="AR324" s="205"/>
      <c r="AS324" s="205"/>
      <c r="AT324" s="205"/>
      <c r="AU324" s="205"/>
      <c r="AV324" s="205"/>
      <c r="AW324" s="205"/>
      <c r="AX324" s="205"/>
      <c r="AY324" s="205"/>
      <c r="AZ324" s="205"/>
      <c r="BA324" s="205"/>
      <c r="BB324" s="205"/>
      <c r="BC324" s="205"/>
      <c r="BD324" s="205"/>
      <c r="BE324" s="205"/>
      <c r="BF324" s="205"/>
      <c r="BG324" s="205"/>
      <c r="BH324" s="205"/>
      <c r="BI324" s="205"/>
      <c r="BJ324" s="205"/>
      <c r="BK324" s="205"/>
      <c r="BL324" s="205"/>
      <c r="BM324" s="205"/>
      <c r="BN324" s="205"/>
      <c r="BO324" s="69"/>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row>
    <row r="325" spans="1:92" ht="9.75" customHeight="1" x14ac:dyDescent="0.3">
      <c r="A325" s="69"/>
      <c r="B325" s="205"/>
      <c r="C325" s="205"/>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69"/>
      <c r="AI325" s="205"/>
      <c r="AJ325" s="205"/>
      <c r="AK325" s="205"/>
      <c r="AL325" s="205"/>
      <c r="AM325" s="205"/>
      <c r="AN325" s="205"/>
      <c r="AO325" s="205"/>
      <c r="AP325" s="205"/>
      <c r="AQ325" s="205"/>
      <c r="AR325" s="205"/>
      <c r="AS325" s="205"/>
      <c r="AT325" s="205"/>
      <c r="AU325" s="205"/>
      <c r="AV325" s="205"/>
      <c r="AW325" s="205"/>
      <c r="AX325" s="205"/>
      <c r="AY325" s="205"/>
      <c r="AZ325" s="205"/>
      <c r="BA325" s="205"/>
      <c r="BB325" s="205"/>
      <c r="BC325" s="205"/>
      <c r="BD325" s="205"/>
      <c r="BE325" s="205"/>
      <c r="BF325" s="205"/>
      <c r="BG325" s="205"/>
      <c r="BH325" s="205"/>
      <c r="BI325" s="205"/>
      <c r="BJ325" s="205"/>
      <c r="BK325" s="205"/>
      <c r="BL325" s="205"/>
      <c r="BM325" s="205"/>
      <c r="BN325" s="205"/>
      <c r="BO325" s="69"/>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row>
    <row r="326" spans="1:92" ht="7.5" customHeight="1" x14ac:dyDescent="0.3">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c r="BG326" s="69"/>
      <c r="BH326" s="69"/>
      <c r="BI326" s="69"/>
      <c r="BJ326" s="69"/>
      <c r="BK326" s="69"/>
      <c r="BL326" s="69"/>
      <c r="BM326" s="69"/>
      <c r="BN326" s="69"/>
      <c r="BO326" s="69"/>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row>
    <row r="327" spans="1:92"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row>
    <row r="328" spans="1:92"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row>
    <row r="329" spans="1:92"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row>
    <row r="330" spans="1:92"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row>
    <row r="331" spans="1:92"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row>
    <row r="332" spans="1:92"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row>
    <row r="333" spans="1:92"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row>
    <row r="334" spans="1:92"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row>
    <row r="335" spans="1:92" ht="9.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row>
    <row r="336" spans="1:92"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row>
    <row r="337" spans="1:92"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row>
    <row r="338" spans="1:92"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row>
    <row r="339" spans="1:92"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row>
    <row r="340" spans="1:92"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row>
    <row r="341" spans="1:92"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row>
    <row r="342" spans="1:92"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row>
    <row r="343" spans="1:92"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row>
    <row r="344" spans="1:92"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row>
    <row r="345" spans="1:92"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row>
    <row r="346" spans="1:92"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row>
    <row r="347" spans="1:92"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row>
    <row r="348" spans="1:92"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row>
    <row r="349" spans="1:92"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row>
    <row r="350" spans="1:92"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row>
    <row r="351" spans="1:92"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row>
    <row r="352" spans="1:92"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row>
    <row r="353" spans="1:92"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row>
    <row r="354" spans="1:92"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row>
    <row r="355" spans="1:92"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row>
    <row r="356" spans="1:92"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row>
    <row r="357" spans="1:92"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row>
    <row r="358" spans="1:92"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row>
    <row r="359" spans="1:92"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row>
    <row r="360" spans="1:92"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row>
    <row r="361" spans="1:92"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row>
    <row r="362" spans="1:92"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row>
    <row r="363" spans="1:92"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row>
    <row r="364" spans="1:92"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row>
    <row r="365" spans="1:92"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row>
    <row r="366" spans="1:92"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row>
    <row r="367" spans="1:92"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row>
    <row r="368" spans="1:92"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row>
    <row r="369" spans="1:92"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row>
    <row r="370" spans="1:92"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row>
    <row r="371" spans="1:92"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row>
    <row r="372" spans="1:92"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row>
    <row r="373" spans="1:92"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row>
    <row r="374" spans="1:92"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row>
    <row r="375" spans="1:92"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row>
    <row r="376" spans="1:92"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row>
    <row r="377" spans="1:92"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row>
    <row r="378" spans="1:92"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row>
    <row r="379" spans="1:92"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row>
    <row r="380" spans="1:92"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row>
    <row r="381" spans="1:92"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row>
    <row r="382" spans="1:92"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row>
    <row r="383" spans="1:92"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row>
    <row r="384" spans="1:92"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row>
    <row r="385" spans="1:92"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row>
  </sheetData>
  <mergeCells count="1338">
    <mergeCell ref="AH72:AJ72"/>
    <mergeCell ref="AK72:AM72"/>
    <mergeCell ref="AN72:AP72"/>
    <mergeCell ref="AQ72:AS72"/>
    <mergeCell ref="AT72:AV72"/>
    <mergeCell ref="AW72:AY72"/>
    <mergeCell ref="BF60:BH60"/>
    <mergeCell ref="BI60:BK60"/>
    <mergeCell ref="BL60:BN60"/>
    <mergeCell ref="D60:O60"/>
    <mergeCell ref="P60:R60"/>
    <mergeCell ref="S60:U60"/>
    <mergeCell ref="V60:X60"/>
    <mergeCell ref="Y60:AA60"/>
    <mergeCell ref="AB60:AD60"/>
    <mergeCell ref="B61:BO61"/>
    <mergeCell ref="AW62:AY62"/>
    <mergeCell ref="AZ62:BB62"/>
    <mergeCell ref="AB62:AD62"/>
    <mergeCell ref="AE62:AG62"/>
    <mergeCell ref="AH62:AJ62"/>
    <mergeCell ref="AK62:AM62"/>
    <mergeCell ref="AN62:AP62"/>
    <mergeCell ref="AQ62:AS62"/>
    <mergeCell ref="AT62:AV62"/>
    <mergeCell ref="V54:X54"/>
    <mergeCell ref="Y54:AA54"/>
    <mergeCell ref="B56:C56"/>
    <mergeCell ref="B58:C58"/>
    <mergeCell ref="D58:O58"/>
    <mergeCell ref="P58:R58"/>
    <mergeCell ref="S58:U58"/>
    <mergeCell ref="V58:X58"/>
    <mergeCell ref="Y58:AA58"/>
    <mergeCell ref="AZ60:BB60"/>
    <mergeCell ref="BC60:BE60"/>
    <mergeCell ref="AE60:AG60"/>
    <mergeCell ref="AH60:AJ60"/>
    <mergeCell ref="AK60:AM60"/>
    <mergeCell ref="AN60:AP60"/>
    <mergeCell ref="AQ60:AS60"/>
    <mergeCell ref="AT60:AV60"/>
    <mergeCell ref="AW60:AY60"/>
    <mergeCell ref="B65:BO65"/>
    <mergeCell ref="AW66:AY66"/>
    <mergeCell ref="AZ66:BB66"/>
    <mergeCell ref="BC66:BE66"/>
    <mergeCell ref="BF66:BH66"/>
    <mergeCell ref="BI66:BK66"/>
    <mergeCell ref="BL66:BN66"/>
    <mergeCell ref="AB66:AD66"/>
    <mergeCell ref="AE66:AG66"/>
    <mergeCell ref="AH66:AJ66"/>
    <mergeCell ref="AK66:AM66"/>
    <mergeCell ref="AN66:AP66"/>
    <mergeCell ref="AQ66:AS66"/>
    <mergeCell ref="AT66:AV66"/>
    <mergeCell ref="B67:BO67"/>
    <mergeCell ref="B64:C64"/>
    <mergeCell ref="B66:C66"/>
    <mergeCell ref="D66:O66"/>
    <mergeCell ref="P66:R66"/>
    <mergeCell ref="S66:U66"/>
    <mergeCell ref="V66:X66"/>
    <mergeCell ref="Y66:AA66"/>
    <mergeCell ref="AZ64:BB64"/>
    <mergeCell ref="BC64:BE64"/>
    <mergeCell ref="BF64:BH64"/>
    <mergeCell ref="BI64:BK64"/>
    <mergeCell ref="BL64:BN64"/>
    <mergeCell ref="AE64:AG64"/>
    <mergeCell ref="AH64:AJ64"/>
    <mergeCell ref="AK64:AM64"/>
    <mergeCell ref="AN64:AP64"/>
    <mergeCell ref="AQ64:AS64"/>
    <mergeCell ref="AT64:AV64"/>
    <mergeCell ref="AW64:AY64"/>
    <mergeCell ref="D64:O64"/>
    <mergeCell ref="P64:R64"/>
    <mergeCell ref="S64:U64"/>
    <mergeCell ref="V64:X64"/>
    <mergeCell ref="Y64:AA64"/>
    <mergeCell ref="AB64:AD64"/>
    <mergeCell ref="B59:BN59"/>
    <mergeCell ref="BC62:BE62"/>
    <mergeCell ref="BF62:BH62"/>
    <mergeCell ref="BI62:BK62"/>
    <mergeCell ref="BL62:BN62"/>
    <mergeCell ref="B63:BN63"/>
    <mergeCell ref="AZ56:BB56"/>
    <mergeCell ref="BC56:BE56"/>
    <mergeCell ref="BF56:BH56"/>
    <mergeCell ref="BI56:BK56"/>
    <mergeCell ref="BL56:BN56"/>
    <mergeCell ref="BC58:BE58"/>
    <mergeCell ref="BF58:BH58"/>
    <mergeCell ref="B60:C60"/>
    <mergeCell ref="B62:C62"/>
    <mergeCell ref="D62:O62"/>
    <mergeCell ref="P62:R62"/>
    <mergeCell ref="S62:U62"/>
    <mergeCell ref="V62:X62"/>
    <mergeCell ref="Y62:AA62"/>
    <mergeCell ref="AE56:AG56"/>
    <mergeCell ref="AH56:AJ56"/>
    <mergeCell ref="AK56:AM56"/>
    <mergeCell ref="AN56:AP56"/>
    <mergeCell ref="AQ56:AS56"/>
    <mergeCell ref="AT56:AV56"/>
    <mergeCell ref="AW56:AY56"/>
    <mergeCell ref="D56:O56"/>
    <mergeCell ref="P56:R56"/>
    <mergeCell ref="S56:U56"/>
    <mergeCell ref="V56:X56"/>
    <mergeCell ref="Y56:AA56"/>
    <mergeCell ref="B53:BO53"/>
    <mergeCell ref="AW54:AY54"/>
    <mergeCell ref="AZ54:BB54"/>
    <mergeCell ref="BC54:BE54"/>
    <mergeCell ref="BF54:BH54"/>
    <mergeCell ref="BI54:BK54"/>
    <mergeCell ref="BL54:BN54"/>
    <mergeCell ref="AB54:AD54"/>
    <mergeCell ref="AE54:AG54"/>
    <mergeCell ref="AH54:AJ54"/>
    <mergeCell ref="AK54:AM54"/>
    <mergeCell ref="AN54:AP54"/>
    <mergeCell ref="AQ54:AS54"/>
    <mergeCell ref="AT54:AV54"/>
    <mergeCell ref="B55:BO55"/>
    <mergeCell ref="BI58:BK58"/>
    <mergeCell ref="BL58:BN58"/>
    <mergeCell ref="AB56:AD56"/>
    <mergeCell ref="B57:BO57"/>
    <mergeCell ref="AW58:AY58"/>
    <mergeCell ref="AZ58:BB58"/>
    <mergeCell ref="AB58:AD58"/>
    <mergeCell ref="AE58:AG58"/>
    <mergeCell ref="AH58:AJ58"/>
    <mergeCell ref="AK58:AM58"/>
    <mergeCell ref="AN58:AP58"/>
    <mergeCell ref="AQ58:AS58"/>
    <mergeCell ref="AT58:AV58"/>
    <mergeCell ref="B54:C54"/>
    <mergeCell ref="D54:O54"/>
    <mergeCell ref="P54:R54"/>
    <mergeCell ref="S54:U54"/>
    <mergeCell ref="AE52:AG52"/>
    <mergeCell ref="AH52:AJ52"/>
    <mergeCell ref="AK52:AM52"/>
    <mergeCell ref="AN52:AP52"/>
    <mergeCell ref="AQ52:AS52"/>
    <mergeCell ref="AT52:AV52"/>
    <mergeCell ref="AW52:AY52"/>
    <mergeCell ref="AZ52:BB52"/>
    <mergeCell ref="BC52:BE52"/>
    <mergeCell ref="BF52:BH52"/>
    <mergeCell ref="BI52:BK52"/>
    <mergeCell ref="BL52:BN52"/>
    <mergeCell ref="B51:BO51"/>
    <mergeCell ref="P52:R52"/>
    <mergeCell ref="S52:U52"/>
    <mergeCell ref="V52:X52"/>
    <mergeCell ref="Y52:AA52"/>
    <mergeCell ref="AB52:AD52"/>
    <mergeCell ref="D52:O52"/>
    <mergeCell ref="AE42:AG42"/>
    <mergeCell ref="AH42:AJ42"/>
    <mergeCell ref="AK42:AM42"/>
    <mergeCell ref="AN42:AP42"/>
    <mergeCell ref="AQ42:AS42"/>
    <mergeCell ref="AT42:AV42"/>
    <mergeCell ref="AW42:AY42"/>
    <mergeCell ref="AZ42:BB42"/>
    <mergeCell ref="BC42:BE42"/>
    <mergeCell ref="BF42:BH42"/>
    <mergeCell ref="BI42:BK42"/>
    <mergeCell ref="BL42:BN42"/>
    <mergeCell ref="Y40:AA40"/>
    <mergeCell ref="AB40:AD40"/>
    <mergeCell ref="B41:BO41"/>
    <mergeCell ref="D42:O42"/>
    <mergeCell ref="P42:R42"/>
    <mergeCell ref="S42:U42"/>
    <mergeCell ref="V42:X42"/>
    <mergeCell ref="AE40:AG40"/>
    <mergeCell ref="AH40:AJ40"/>
    <mergeCell ref="AK40:AM40"/>
    <mergeCell ref="AN40:AP40"/>
    <mergeCell ref="AQ40:AS40"/>
    <mergeCell ref="AT40:AV40"/>
    <mergeCell ref="AW40:AY40"/>
    <mergeCell ref="AZ40:BB40"/>
    <mergeCell ref="BC40:BE40"/>
    <mergeCell ref="BF40:BH40"/>
    <mergeCell ref="BI40:BK40"/>
    <mergeCell ref="BL40:BN40"/>
    <mergeCell ref="Y38:AA38"/>
    <mergeCell ref="AB38:AD38"/>
    <mergeCell ref="B39:BO39"/>
    <mergeCell ref="D40:O40"/>
    <mergeCell ref="P40:R40"/>
    <mergeCell ref="S40:U40"/>
    <mergeCell ref="V40:X40"/>
    <mergeCell ref="AE38:AG38"/>
    <mergeCell ref="AH38:AJ38"/>
    <mergeCell ref="AK38:AM38"/>
    <mergeCell ref="AN38:AP38"/>
    <mergeCell ref="AQ38:AS38"/>
    <mergeCell ref="AT38:AV38"/>
    <mergeCell ref="AW38:AY38"/>
    <mergeCell ref="AZ38:BB38"/>
    <mergeCell ref="BC38:BE38"/>
    <mergeCell ref="BF38:BH38"/>
    <mergeCell ref="BI38:BK38"/>
    <mergeCell ref="BL38:BN38"/>
    <mergeCell ref="Y36:AA36"/>
    <mergeCell ref="AB36:AD36"/>
    <mergeCell ref="B37:BO37"/>
    <mergeCell ref="D38:O38"/>
    <mergeCell ref="P38:R38"/>
    <mergeCell ref="S38:U38"/>
    <mergeCell ref="V38:X38"/>
    <mergeCell ref="AE36:AG36"/>
    <mergeCell ref="AH36:AJ36"/>
    <mergeCell ref="AK36:AM36"/>
    <mergeCell ref="AN36:AP36"/>
    <mergeCell ref="AQ36:AS36"/>
    <mergeCell ref="AT36:AV36"/>
    <mergeCell ref="AW36:AY36"/>
    <mergeCell ref="AZ36:BB36"/>
    <mergeCell ref="BC36:BE36"/>
    <mergeCell ref="BF36:BH36"/>
    <mergeCell ref="BI36:BK36"/>
    <mergeCell ref="BL36:BN36"/>
    <mergeCell ref="AE34:AG34"/>
    <mergeCell ref="AH34:AJ34"/>
    <mergeCell ref="B35:BO35"/>
    <mergeCell ref="D36:O36"/>
    <mergeCell ref="P36:R36"/>
    <mergeCell ref="S36:U36"/>
    <mergeCell ref="V36:X36"/>
    <mergeCell ref="AZ32:BB32"/>
    <mergeCell ref="BC32:BE32"/>
    <mergeCell ref="BF32:BH32"/>
    <mergeCell ref="BI32:BK32"/>
    <mergeCell ref="BL32:BN32"/>
    <mergeCell ref="Y32:AA32"/>
    <mergeCell ref="AB32:AD32"/>
    <mergeCell ref="AK32:AM32"/>
    <mergeCell ref="AN32:AP32"/>
    <mergeCell ref="AQ32:AS32"/>
    <mergeCell ref="AT32:AV32"/>
    <mergeCell ref="AW32:AY32"/>
    <mergeCell ref="AK34:AM34"/>
    <mergeCell ref="AN34:AP34"/>
    <mergeCell ref="AQ34:AS34"/>
    <mergeCell ref="AT34:AV34"/>
    <mergeCell ref="AW34:AY34"/>
    <mergeCell ref="AZ34:BB34"/>
    <mergeCell ref="BC34:BE34"/>
    <mergeCell ref="BF34:BH34"/>
    <mergeCell ref="BI34:BK34"/>
    <mergeCell ref="BL34:BN34"/>
    <mergeCell ref="B33:BO33"/>
    <mergeCell ref="D34:O34"/>
    <mergeCell ref="P34:R34"/>
    <mergeCell ref="S34:U34"/>
    <mergeCell ref="V34:X34"/>
    <mergeCell ref="Y34:AA34"/>
    <mergeCell ref="AB34:AD34"/>
    <mergeCell ref="S46:U46"/>
    <mergeCell ref="V46:X46"/>
    <mergeCell ref="Y46:AA46"/>
    <mergeCell ref="AB46:AD46"/>
    <mergeCell ref="BC48:BE48"/>
    <mergeCell ref="BF48:BH48"/>
    <mergeCell ref="BI48:BK48"/>
    <mergeCell ref="BL48:BN48"/>
    <mergeCell ref="BF50:BH50"/>
    <mergeCell ref="BI50:BK50"/>
    <mergeCell ref="BL50:BN50"/>
    <mergeCell ref="D48:O48"/>
    <mergeCell ref="D50:O50"/>
    <mergeCell ref="P50:R50"/>
    <mergeCell ref="S50:U50"/>
    <mergeCell ref="V50:X50"/>
    <mergeCell ref="Y50:AA50"/>
    <mergeCell ref="AB50:AD50"/>
    <mergeCell ref="AZ50:BB50"/>
    <mergeCell ref="BC50:BE50"/>
    <mergeCell ref="AE50:AG50"/>
    <mergeCell ref="AH50:AJ50"/>
    <mergeCell ref="AK50:AM50"/>
    <mergeCell ref="AN50:AP50"/>
    <mergeCell ref="AQ50:AS50"/>
    <mergeCell ref="AT50:AV50"/>
    <mergeCell ref="AW50:AY50"/>
    <mergeCell ref="P48:R48"/>
    <mergeCell ref="S48:U48"/>
    <mergeCell ref="V48:X48"/>
    <mergeCell ref="Y48:AA48"/>
    <mergeCell ref="AB48:AD48"/>
    <mergeCell ref="AE48:AG48"/>
    <mergeCell ref="B49:BO49"/>
    <mergeCell ref="AE44:AG44"/>
    <mergeCell ref="AH44:AJ44"/>
    <mergeCell ref="Y42:AA42"/>
    <mergeCell ref="AB42:AD42"/>
    <mergeCell ref="B43:BO43"/>
    <mergeCell ref="P44:R44"/>
    <mergeCell ref="S44:U44"/>
    <mergeCell ref="V44:X44"/>
    <mergeCell ref="B45:BO45"/>
    <mergeCell ref="AZ46:BB46"/>
    <mergeCell ref="BC46:BE46"/>
    <mergeCell ref="BF46:BH46"/>
    <mergeCell ref="BI46:BK46"/>
    <mergeCell ref="BL46:BN46"/>
    <mergeCell ref="AE46:AG46"/>
    <mergeCell ref="AH46:AJ46"/>
    <mergeCell ref="AK46:AM46"/>
    <mergeCell ref="AN46:AP46"/>
    <mergeCell ref="AQ46:AS46"/>
    <mergeCell ref="AT46:AV46"/>
    <mergeCell ref="AW46:AY46"/>
    <mergeCell ref="B47:BO47"/>
    <mergeCell ref="D44:O44"/>
    <mergeCell ref="D46:O46"/>
    <mergeCell ref="P46:R46"/>
    <mergeCell ref="AZ44:BB44"/>
    <mergeCell ref="BC44:BE44"/>
    <mergeCell ref="BF44:BH44"/>
    <mergeCell ref="BI44:BK44"/>
    <mergeCell ref="BL44:BN44"/>
    <mergeCell ref="Y44:AA44"/>
    <mergeCell ref="AB44:AD44"/>
    <mergeCell ref="AK44:AM44"/>
    <mergeCell ref="AN44:AP44"/>
    <mergeCell ref="AQ44:AS44"/>
    <mergeCell ref="AT44:AV44"/>
    <mergeCell ref="AW44:AY44"/>
    <mergeCell ref="AH48:AJ48"/>
    <mergeCell ref="AK48:AM48"/>
    <mergeCell ref="AN48:AP48"/>
    <mergeCell ref="AQ48:AS48"/>
    <mergeCell ref="AT48:AV48"/>
    <mergeCell ref="AW48:AY48"/>
    <mergeCell ref="AZ48:BB48"/>
    <mergeCell ref="B16:AS16"/>
    <mergeCell ref="B17:BF17"/>
    <mergeCell ref="B18:BM18"/>
    <mergeCell ref="B19:BO19"/>
    <mergeCell ref="P20:R20"/>
    <mergeCell ref="S20:U20"/>
    <mergeCell ref="BL20:BN20"/>
    <mergeCell ref="AH22:AJ22"/>
    <mergeCell ref="AK22:AM22"/>
    <mergeCell ref="AN22:AP22"/>
    <mergeCell ref="AQ22:AS22"/>
    <mergeCell ref="AT22:AV22"/>
    <mergeCell ref="AW22:AY22"/>
    <mergeCell ref="AZ22:BB22"/>
    <mergeCell ref="BC22:BE22"/>
    <mergeCell ref="BF22:BH22"/>
    <mergeCell ref="BI22:BK22"/>
    <mergeCell ref="AE32:AG32"/>
    <mergeCell ref="AH32:AJ32"/>
    <mergeCell ref="Y30:AA30"/>
    <mergeCell ref="AB30:AD30"/>
    <mergeCell ref="B31:BO31"/>
    <mergeCell ref="D32:O32"/>
    <mergeCell ref="P32:R32"/>
    <mergeCell ref="S32:U32"/>
    <mergeCell ref="V32:X32"/>
    <mergeCell ref="D20:O20"/>
    <mergeCell ref="B21:BO21"/>
    <mergeCell ref="P22:R22"/>
    <mergeCell ref="S22:U22"/>
    <mergeCell ref="V22:X22"/>
    <mergeCell ref="Y22:AA22"/>
    <mergeCell ref="BL22:BN22"/>
    <mergeCell ref="AH24:AJ24"/>
    <mergeCell ref="AK24:AM24"/>
    <mergeCell ref="AN24:AP24"/>
    <mergeCell ref="AQ24:AS24"/>
    <mergeCell ref="AT24:AV24"/>
    <mergeCell ref="AW24:AY24"/>
    <mergeCell ref="AZ24:BB24"/>
    <mergeCell ref="BC24:BE24"/>
    <mergeCell ref="BF24:BH24"/>
    <mergeCell ref="BI24:BK24"/>
    <mergeCell ref="D22:O22"/>
    <mergeCell ref="B23:BO23"/>
    <mergeCell ref="D24:O24"/>
    <mergeCell ref="P24:R24"/>
    <mergeCell ref="S24:U24"/>
    <mergeCell ref="V24:X24"/>
    <mergeCell ref="AE30:AG30"/>
    <mergeCell ref="AH30:AJ30"/>
    <mergeCell ref="AK30:AM30"/>
    <mergeCell ref="AN30:AP30"/>
    <mergeCell ref="AQ30:AS30"/>
    <mergeCell ref="AT30:AV30"/>
    <mergeCell ref="AW30:AY30"/>
    <mergeCell ref="AZ30:BB30"/>
    <mergeCell ref="BC30:BE30"/>
    <mergeCell ref="BF30:BH30"/>
    <mergeCell ref="BI30:BK30"/>
    <mergeCell ref="BL30:BN30"/>
    <mergeCell ref="Y28:AA28"/>
    <mergeCell ref="AB28:AD28"/>
    <mergeCell ref="B29:BO29"/>
    <mergeCell ref="D30:O30"/>
    <mergeCell ref="P30:R30"/>
    <mergeCell ref="S30:U30"/>
    <mergeCell ref="V30:X30"/>
    <mergeCell ref="BL26:BN26"/>
    <mergeCell ref="AB24:AD24"/>
    <mergeCell ref="AE24:AG24"/>
    <mergeCell ref="B25:BO25"/>
    <mergeCell ref="D26:O26"/>
    <mergeCell ref="P26:R26"/>
    <mergeCell ref="S26:U26"/>
    <mergeCell ref="V26:X26"/>
    <mergeCell ref="AE28:AG28"/>
    <mergeCell ref="AH28:AJ28"/>
    <mergeCell ref="AK28:AM28"/>
    <mergeCell ref="AN28:AP28"/>
    <mergeCell ref="AQ28:AS28"/>
    <mergeCell ref="AT28:AV28"/>
    <mergeCell ref="AW28:AY28"/>
    <mergeCell ref="AZ28:BB28"/>
    <mergeCell ref="BC28:BE28"/>
    <mergeCell ref="BF28:BH28"/>
    <mergeCell ref="BI28:BK28"/>
    <mergeCell ref="BL28:BN28"/>
    <mergeCell ref="Y26:AA26"/>
    <mergeCell ref="AB26:AD26"/>
    <mergeCell ref="B27:BO27"/>
    <mergeCell ref="D28:O28"/>
    <mergeCell ref="P28:R28"/>
    <mergeCell ref="S28:U28"/>
    <mergeCell ref="V28:X28"/>
    <mergeCell ref="Y24:AA24"/>
    <mergeCell ref="BL24:BN24"/>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AB22:AD22"/>
    <mergeCell ref="AE22:AG22"/>
    <mergeCell ref="AE26:AG26"/>
    <mergeCell ref="AH26:AJ26"/>
    <mergeCell ref="AK26:AM26"/>
    <mergeCell ref="AN26:AP26"/>
    <mergeCell ref="AQ26:AS26"/>
    <mergeCell ref="AT26:AV26"/>
    <mergeCell ref="AW26:AY26"/>
    <mergeCell ref="AZ26:BB26"/>
    <mergeCell ref="BC26:BE26"/>
    <mergeCell ref="BF26:BH26"/>
    <mergeCell ref="BI26:BK26"/>
    <mergeCell ref="BM11:BR11"/>
    <mergeCell ref="BS11:BV11"/>
    <mergeCell ref="BW11:CC11"/>
    <mergeCell ref="B11:D11"/>
    <mergeCell ref="E11:L11"/>
    <mergeCell ref="M11:W11"/>
    <mergeCell ref="X11:Z11"/>
    <mergeCell ref="AA11:AE11"/>
    <mergeCell ref="AF11:AH11"/>
    <mergeCell ref="AI11:AR11"/>
    <mergeCell ref="AS12:AY12"/>
    <mergeCell ref="AZ12:BC12"/>
    <mergeCell ref="BD12:BG12"/>
    <mergeCell ref="BH12:BL12"/>
    <mergeCell ref="BM12:BR12"/>
    <mergeCell ref="BS12:BV12"/>
    <mergeCell ref="BW12:CC12"/>
    <mergeCell ref="B12:D12"/>
    <mergeCell ref="E12:L12"/>
    <mergeCell ref="M12:W12"/>
    <mergeCell ref="X12:Z12"/>
    <mergeCell ref="AA12:AE12"/>
    <mergeCell ref="AF12:AH12"/>
    <mergeCell ref="AI12:AR12"/>
    <mergeCell ref="AS15:AY15"/>
    <mergeCell ref="AZ15:BC15"/>
    <mergeCell ref="BD15:BG15"/>
    <mergeCell ref="BH15:BL15"/>
    <mergeCell ref="BM15:BR15"/>
    <mergeCell ref="BS15:BV15"/>
    <mergeCell ref="BW15:CC15"/>
    <mergeCell ref="B15:D15"/>
    <mergeCell ref="E15:L15"/>
    <mergeCell ref="M15:W15"/>
    <mergeCell ref="X15:Z15"/>
    <mergeCell ref="AA15:AE15"/>
    <mergeCell ref="AF15:AH15"/>
    <mergeCell ref="AI15:AR15"/>
    <mergeCell ref="AS10:AY10"/>
    <mergeCell ref="AZ10:BC10"/>
    <mergeCell ref="BD10:BG10"/>
    <mergeCell ref="BH10:BL10"/>
    <mergeCell ref="BM10:BR10"/>
    <mergeCell ref="BS10:BV10"/>
    <mergeCell ref="BW10:CC10"/>
    <mergeCell ref="B10:D10"/>
    <mergeCell ref="E10:L10"/>
    <mergeCell ref="M10:W10"/>
    <mergeCell ref="X10:Z10"/>
    <mergeCell ref="AA10:AE10"/>
    <mergeCell ref="AF10:AH10"/>
    <mergeCell ref="AI10:AR10"/>
    <mergeCell ref="AS11:AY11"/>
    <mergeCell ref="AZ11:BC11"/>
    <mergeCell ref="BD11:BG11"/>
    <mergeCell ref="BH11:BL11"/>
    <mergeCell ref="BM13:BR13"/>
    <mergeCell ref="BS13:BV13"/>
    <mergeCell ref="BW13:CC13"/>
    <mergeCell ref="B13:D13"/>
    <mergeCell ref="E13:L13"/>
    <mergeCell ref="M13:W13"/>
    <mergeCell ref="X13:Z13"/>
    <mergeCell ref="AA13:AE13"/>
    <mergeCell ref="AF13:AH13"/>
    <mergeCell ref="AI13:AR13"/>
    <mergeCell ref="AS14:AY14"/>
    <mergeCell ref="AZ14:BC14"/>
    <mergeCell ref="BD14:BG14"/>
    <mergeCell ref="BH14:BL14"/>
    <mergeCell ref="BM14:BR14"/>
    <mergeCell ref="BS14:BV14"/>
    <mergeCell ref="BW14:CC14"/>
    <mergeCell ref="B14:D14"/>
    <mergeCell ref="E14:L14"/>
    <mergeCell ref="M14:W14"/>
    <mergeCell ref="X14:Z14"/>
    <mergeCell ref="AA14:AE14"/>
    <mergeCell ref="AF14:AH14"/>
    <mergeCell ref="AI14:AR14"/>
    <mergeCell ref="K4:U4"/>
    <mergeCell ref="V4:AD4"/>
    <mergeCell ref="AE4:AN4"/>
    <mergeCell ref="AO4:AS4"/>
    <mergeCell ref="AT4:AY4"/>
    <mergeCell ref="AZ4:BC4"/>
    <mergeCell ref="X8:Z8"/>
    <mergeCell ref="AA8:AE8"/>
    <mergeCell ref="B9:D9"/>
    <mergeCell ref="E9:L9"/>
    <mergeCell ref="M9:W9"/>
    <mergeCell ref="X9:Z9"/>
    <mergeCell ref="AA9:AE9"/>
    <mergeCell ref="AS13:AY13"/>
    <mergeCell ref="AZ13:BC13"/>
    <mergeCell ref="BD13:BG13"/>
    <mergeCell ref="BH13:BL13"/>
    <mergeCell ref="AS9:AY9"/>
    <mergeCell ref="AZ9:BC9"/>
    <mergeCell ref="BD9:BG9"/>
    <mergeCell ref="BH9:BL9"/>
    <mergeCell ref="BM9:BR9"/>
    <mergeCell ref="B1:I1"/>
    <mergeCell ref="J1:R1"/>
    <mergeCell ref="S1:V1"/>
    <mergeCell ref="W1:AJ1"/>
    <mergeCell ref="AK1:BD1"/>
    <mergeCell ref="BE1:BT1"/>
    <mergeCell ref="BU1:CC1"/>
    <mergeCell ref="F2:S2"/>
    <mergeCell ref="T2:AF2"/>
    <mergeCell ref="AG2:AQ2"/>
    <mergeCell ref="AR2:AS2"/>
    <mergeCell ref="AT2:BD2"/>
    <mergeCell ref="BE2:BM2"/>
    <mergeCell ref="BN2:CC2"/>
    <mergeCell ref="BE3:BM3"/>
    <mergeCell ref="BN3:CC3"/>
    <mergeCell ref="B2:E2"/>
    <mergeCell ref="B3:E3"/>
    <mergeCell ref="F3:S3"/>
    <mergeCell ref="T3:AF3"/>
    <mergeCell ref="AG3:AQ3"/>
    <mergeCell ref="AR3:AS3"/>
    <mergeCell ref="AT3:BD3"/>
    <mergeCell ref="BD4:BJ4"/>
    <mergeCell ref="BK4:BV4"/>
    <mergeCell ref="BW4:CC4"/>
    <mergeCell ref="B4:J4"/>
    <mergeCell ref="CE7:CN7"/>
    <mergeCell ref="B6:AI6"/>
    <mergeCell ref="AJ6:AL6"/>
    <mergeCell ref="AM6:BG6"/>
    <mergeCell ref="B7:D7"/>
    <mergeCell ref="E7:L7"/>
    <mergeCell ref="M7:W7"/>
    <mergeCell ref="X7:Z7"/>
    <mergeCell ref="E8:L8"/>
    <mergeCell ref="M8:W8"/>
    <mergeCell ref="AF8:AH8"/>
    <mergeCell ref="AI8:AR8"/>
    <mergeCell ref="AS8:AY8"/>
    <mergeCell ref="AZ8:BC8"/>
    <mergeCell ref="BD8:BG8"/>
    <mergeCell ref="BH8:BL8"/>
    <mergeCell ref="BM8:BR8"/>
    <mergeCell ref="BS8:BV8"/>
    <mergeCell ref="AA7:AE7"/>
    <mergeCell ref="AF7:AH7"/>
    <mergeCell ref="BH7:BL7"/>
    <mergeCell ref="BM7:BR7"/>
    <mergeCell ref="BS7:BV7"/>
    <mergeCell ref="BW7:CC7"/>
    <mergeCell ref="B8:D8"/>
    <mergeCell ref="BW8:CC8"/>
    <mergeCell ref="AP155:AT155"/>
    <mergeCell ref="AU155:AY155"/>
    <mergeCell ref="AZ155:BE155"/>
    <mergeCell ref="BF155:BJ155"/>
    <mergeCell ref="BK155:BO155"/>
    <mergeCell ref="BS155:BV155"/>
    <mergeCell ref="BW155:CC155"/>
    <mergeCell ref="D155:J155"/>
    <mergeCell ref="K155:O155"/>
    <mergeCell ref="P155:T155"/>
    <mergeCell ref="U155:Y155"/>
    <mergeCell ref="Z155:AD155"/>
    <mergeCell ref="AG155:AJ155"/>
    <mergeCell ref="AK155:AO155"/>
    <mergeCell ref="BD5:BJ5"/>
    <mergeCell ref="BK5:BV5"/>
    <mergeCell ref="BW5:CC5"/>
    <mergeCell ref="B5:J5"/>
    <mergeCell ref="K5:U5"/>
    <mergeCell ref="V5:AD5"/>
    <mergeCell ref="AE5:AN5"/>
    <mergeCell ref="AO5:AS5"/>
    <mergeCell ref="AT5:AY5"/>
    <mergeCell ref="AZ5:BC5"/>
    <mergeCell ref="AI7:AR7"/>
    <mergeCell ref="AS7:AY7"/>
    <mergeCell ref="AZ7:BC7"/>
    <mergeCell ref="BD7:BG7"/>
    <mergeCell ref="BS9:BV9"/>
    <mergeCell ref="BW9:CC9"/>
    <mergeCell ref="AF9:AH9"/>
    <mergeCell ref="AI9:AR9"/>
    <mergeCell ref="P152:T152"/>
    <mergeCell ref="U152:Y152"/>
    <mergeCell ref="Z152:AD152"/>
    <mergeCell ref="BS152:BV152"/>
    <mergeCell ref="BW152:CC152"/>
    <mergeCell ref="AG152:AJ152"/>
    <mergeCell ref="AK152:AO152"/>
    <mergeCell ref="AP152:AT152"/>
    <mergeCell ref="AU152:AY152"/>
    <mergeCell ref="AZ152:BE152"/>
    <mergeCell ref="BF152:BJ152"/>
    <mergeCell ref="BK152:BO152"/>
    <mergeCell ref="B129:D131"/>
    <mergeCell ref="B132:D134"/>
    <mergeCell ref="E134:BO134"/>
    <mergeCell ref="B135:D137"/>
    <mergeCell ref="E135:BO135"/>
    <mergeCell ref="E136:BO136"/>
    <mergeCell ref="B138:D141"/>
    <mergeCell ref="E141:BO141"/>
    <mergeCell ref="U147:Y147"/>
    <mergeCell ref="Z147:AD147"/>
    <mergeCell ref="AP147:AT148"/>
    <mergeCell ref="AU147:AY147"/>
    <mergeCell ref="AP149:AT149"/>
    <mergeCell ref="AU149:AY149"/>
    <mergeCell ref="AZ149:BE149"/>
    <mergeCell ref="BF149:BJ149"/>
    <mergeCell ref="BK149:BO149"/>
    <mergeCell ref="AZ147:BE147"/>
    <mergeCell ref="BF147:BJ147"/>
    <mergeCell ref="AU150:AY150"/>
    <mergeCell ref="BJ116:BL116"/>
    <mergeCell ref="BM116:BO116"/>
    <mergeCell ref="AL117:AN117"/>
    <mergeCell ref="AO117:AQ117"/>
    <mergeCell ref="E137:BO137"/>
    <mergeCell ref="E138:BO138"/>
    <mergeCell ref="P148:T148"/>
    <mergeCell ref="U148:Y148"/>
    <mergeCell ref="P149:T149"/>
    <mergeCell ref="U149:Y149"/>
    <mergeCell ref="Z149:AD149"/>
    <mergeCell ref="U150:Y150"/>
    <mergeCell ref="Z150:AD150"/>
    <mergeCell ref="P150:T150"/>
    <mergeCell ref="P151:T151"/>
    <mergeCell ref="U151:Y151"/>
    <mergeCell ref="Z151:AD151"/>
    <mergeCell ref="AZ150:BE150"/>
    <mergeCell ref="BF150:BJ150"/>
    <mergeCell ref="BK150:BO150"/>
    <mergeCell ref="AG151:AJ151"/>
    <mergeCell ref="AK151:AO151"/>
    <mergeCell ref="AP151:AT151"/>
    <mergeCell ref="AU151:AY151"/>
    <mergeCell ref="AZ151:BE151"/>
    <mergeCell ref="BF151:BJ151"/>
    <mergeCell ref="BK151:BO151"/>
    <mergeCell ref="AG147:AJ148"/>
    <mergeCell ref="AK147:AO148"/>
    <mergeCell ref="AG149:AJ149"/>
    <mergeCell ref="AK149:AO149"/>
    <mergeCell ref="AG150:AJ150"/>
    <mergeCell ref="E127:BO127"/>
    <mergeCell ref="E128:BO128"/>
    <mergeCell ref="E129:BO129"/>
    <mergeCell ref="E130:BO130"/>
    <mergeCell ref="E131:BO131"/>
    <mergeCell ref="B106:C106"/>
    <mergeCell ref="D106:O106"/>
    <mergeCell ref="P106:R106"/>
    <mergeCell ref="S106:U106"/>
    <mergeCell ref="V106:X106"/>
    <mergeCell ref="Y106:AA106"/>
    <mergeCell ref="AB106:AD106"/>
    <mergeCell ref="B107:AG107"/>
    <mergeCell ref="AI107:AK107"/>
    <mergeCell ref="B108:AN108"/>
    <mergeCell ref="AP108:AR108"/>
    <mergeCell ref="B109:AM109"/>
    <mergeCell ref="AO109:AQ109"/>
    <mergeCell ref="AS110:AU110"/>
    <mergeCell ref="AM113:AV113"/>
    <mergeCell ref="AM114:AV114"/>
    <mergeCell ref="B110:AQ110"/>
    <mergeCell ref="B111:AL111"/>
    <mergeCell ref="AN111:AR111"/>
    <mergeCell ref="B112:BD112"/>
    <mergeCell ref="BE112:BI112"/>
    <mergeCell ref="AE113:AK113"/>
    <mergeCell ref="AE114:AK114"/>
    <mergeCell ref="AX116:AZ116"/>
    <mergeCell ref="BA116:BC116"/>
    <mergeCell ref="BD116:BF116"/>
    <mergeCell ref="BG116:BI116"/>
    <mergeCell ref="C303:H303"/>
    <mergeCell ref="I303:Y303"/>
    <mergeCell ref="Z303:AG303"/>
    <mergeCell ref="AI303:AP303"/>
    <mergeCell ref="AQ303:BG303"/>
    <mergeCell ref="BH303:BM303"/>
    <mergeCell ref="AR117:AT117"/>
    <mergeCell ref="AU117:AW117"/>
    <mergeCell ref="AX117:AZ117"/>
    <mergeCell ref="BA117:BC117"/>
    <mergeCell ref="BD117:BO117"/>
    <mergeCell ref="AL118:BO118"/>
    <mergeCell ref="B115:AK115"/>
    <mergeCell ref="AM115:AV115"/>
    <mergeCell ref="AL116:AN116"/>
    <mergeCell ref="AO116:AQ116"/>
    <mergeCell ref="AR116:AT116"/>
    <mergeCell ref="AU116:AW116"/>
    <mergeCell ref="B119:BO119"/>
    <mergeCell ref="E124:BO124"/>
    <mergeCell ref="E125:BO125"/>
    <mergeCell ref="B116:AK118"/>
    <mergeCell ref="B120:D122"/>
    <mergeCell ref="E120:BO120"/>
    <mergeCell ref="E121:BO121"/>
    <mergeCell ref="E122:BO122"/>
    <mergeCell ref="B123:D125"/>
    <mergeCell ref="E123:BO123"/>
    <mergeCell ref="E132:BO132"/>
    <mergeCell ref="E133:BO133"/>
    <mergeCell ref="B126:D128"/>
    <mergeCell ref="E126:BO126"/>
    <mergeCell ref="A207:A229"/>
    <mergeCell ref="C207:I207"/>
    <mergeCell ref="J207:Y207"/>
    <mergeCell ref="Z207:AG207"/>
    <mergeCell ref="AI209:BN225"/>
    <mergeCell ref="C255:H255"/>
    <mergeCell ref="I255:Y255"/>
    <mergeCell ref="Z255:AG255"/>
    <mergeCell ref="AI255:AP255"/>
    <mergeCell ref="AQ255:BG255"/>
    <mergeCell ref="BH255:BM255"/>
    <mergeCell ref="B209:AG225"/>
    <mergeCell ref="B227:AG229"/>
    <mergeCell ref="B231:G231"/>
    <mergeCell ref="H231:Y231"/>
    <mergeCell ref="Z231:AG231"/>
    <mergeCell ref="B233:AG249"/>
    <mergeCell ref="B251:AG253"/>
    <mergeCell ref="AQ231:BH231"/>
    <mergeCell ref="BI231:BN231"/>
    <mergeCell ref="AI233:BN249"/>
    <mergeCell ref="AI251:BN253"/>
    <mergeCell ref="BK154:BO154"/>
    <mergeCell ref="BS154:BV154"/>
    <mergeCell ref="BW154:CC154"/>
    <mergeCell ref="D154:J154"/>
    <mergeCell ref="K154:O154"/>
    <mergeCell ref="P154:T154"/>
    <mergeCell ref="U154:Y154"/>
    <mergeCell ref="Z154:AD154"/>
    <mergeCell ref="AG154:AJ154"/>
    <mergeCell ref="AK154:AO154"/>
    <mergeCell ref="AI227:BN229"/>
    <mergeCell ref="AI231:AP231"/>
    <mergeCell ref="B305:AG321"/>
    <mergeCell ref="B323:AG325"/>
    <mergeCell ref="B257:AG273"/>
    <mergeCell ref="B275:AG277"/>
    <mergeCell ref="B279:G279"/>
    <mergeCell ref="H279:Y279"/>
    <mergeCell ref="Z279:AG279"/>
    <mergeCell ref="B281:AG297"/>
    <mergeCell ref="B299:AG301"/>
    <mergeCell ref="B185:AG201"/>
    <mergeCell ref="B203:AG205"/>
    <mergeCell ref="AQ279:BG279"/>
    <mergeCell ref="BI279:BN279"/>
    <mergeCell ref="AI281:BN297"/>
    <mergeCell ref="AI299:BN301"/>
    <mergeCell ref="AI305:BN321"/>
    <mergeCell ref="AI323:BN325"/>
    <mergeCell ref="AI257:BN273"/>
    <mergeCell ref="AI275:BN277"/>
    <mergeCell ref="AI279:AP279"/>
    <mergeCell ref="C160:CC181"/>
    <mergeCell ref="AI203:BN205"/>
    <mergeCell ref="AI207:AP207"/>
    <mergeCell ref="AQ207:BF207"/>
    <mergeCell ref="BH207:BM207"/>
    <mergeCell ref="B183:H183"/>
    <mergeCell ref="I183:Y183"/>
    <mergeCell ref="Z183:AG183"/>
    <mergeCell ref="AI183:AP183"/>
    <mergeCell ref="AQ183:BH183"/>
    <mergeCell ref="BI183:BN183"/>
    <mergeCell ref="AI185:BN201"/>
    <mergeCell ref="K147:O147"/>
    <mergeCell ref="K148:O148"/>
    <mergeCell ref="D149:J149"/>
    <mergeCell ref="K149:O149"/>
    <mergeCell ref="D150:J150"/>
    <mergeCell ref="K150:O150"/>
    <mergeCell ref="K151:O151"/>
    <mergeCell ref="BK153:BO153"/>
    <mergeCell ref="BS153:BV153"/>
    <mergeCell ref="BW153:CC153"/>
    <mergeCell ref="Z153:AD153"/>
    <mergeCell ref="AG153:AJ153"/>
    <mergeCell ref="AK153:AO153"/>
    <mergeCell ref="AP153:AT153"/>
    <mergeCell ref="AU153:AY153"/>
    <mergeCell ref="AZ153:BE153"/>
    <mergeCell ref="BF153:BJ153"/>
    <mergeCell ref="D151:J151"/>
    <mergeCell ref="D152:J152"/>
    <mergeCell ref="K152:O152"/>
    <mergeCell ref="AP157:AT157"/>
    <mergeCell ref="AU157:AY157"/>
    <mergeCell ref="AZ157:BE157"/>
    <mergeCell ref="BF157:BJ157"/>
    <mergeCell ref="BK157:BO157"/>
    <mergeCell ref="BS157:BV157"/>
    <mergeCell ref="BW157:CC157"/>
    <mergeCell ref="D157:J157"/>
    <mergeCell ref="K157:O157"/>
    <mergeCell ref="P157:T157"/>
    <mergeCell ref="U157:Y157"/>
    <mergeCell ref="Z157:AD157"/>
    <mergeCell ref="AG157:AJ157"/>
    <mergeCell ref="AK157:AO157"/>
    <mergeCell ref="D158:J158"/>
    <mergeCell ref="K158:O158"/>
    <mergeCell ref="P158:T158"/>
    <mergeCell ref="U158:Y158"/>
    <mergeCell ref="Z158:AD158"/>
    <mergeCell ref="AG158:AJ158"/>
    <mergeCell ref="AK158:AO158"/>
    <mergeCell ref="AP158:AT158"/>
    <mergeCell ref="AU158:AY158"/>
    <mergeCell ref="AZ158:BE158"/>
    <mergeCell ref="BF158:BJ158"/>
    <mergeCell ref="BK158:BO158"/>
    <mergeCell ref="BS158:CC158"/>
    <mergeCell ref="BS151:BV151"/>
    <mergeCell ref="BW151:CC151"/>
    <mergeCell ref="AG146:AT146"/>
    <mergeCell ref="AU146:BO146"/>
    <mergeCell ref="BW146:CC147"/>
    <mergeCell ref="D147:J148"/>
    <mergeCell ref="P147:T147"/>
    <mergeCell ref="BK147:BO147"/>
    <mergeCell ref="BK148:BO148"/>
    <mergeCell ref="BW148:CC148"/>
    <mergeCell ref="AP156:AT156"/>
    <mergeCell ref="AU156:AY156"/>
    <mergeCell ref="AZ156:BE156"/>
    <mergeCell ref="BF156:BJ156"/>
    <mergeCell ref="BK156:BO156"/>
    <mergeCell ref="BS156:BV156"/>
    <mergeCell ref="BW156:CC156"/>
    <mergeCell ref="D156:J156"/>
    <mergeCell ref="K156:O156"/>
    <mergeCell ref="P156:T156"/>
    <mergeCell ref="U156:Y156"/>
    <mergeCell ref="Z156:AD156"/>
    <mergeCell ref="AG156:AJ156"/>
    <mergeCell ref="AK156:AO156"/>
    <mergeCell ref="D153:J153"/>
    <mergeCell ref="K153:O153"/>
    <mergeCell ref="P153:T153"/>
    <mergeCell ref="U153:Y153"/>
    <mergeCell ref="AP154:AT154"/>
    <mergeCell ref="AU154:AY154"/>
    <mergeCell ref="AZ154:BE154"/>
    <mergeCell ref="BF154:BJ154"/>
    <mergeCell ref="E139:BO139"/>
    <mergeCell ref="E140:BO140"/>
    <mergeCell ref="C143:CC143"/>
    <mergeCell ref="D145:AD145"/>
    <mergeCell ref="AG145:BO145"/>
    <mergeCell ref="D146:J146"/>
    <mergeCell ref="K146:AD146"/>
    <mergeCell ref="Z148:AD148"/>
    <mergeCell ref="AU148:AY148"/>
    <mergeCell ref="AZ148:BE148"/>
    <mergeCell ref="BF148:BJ148"/>
    <mergeCell ref="BS146:BV147"/>
    <mergeCell ref="BS148:BV148"/>
    <mergeCell ref="BS149:BV149"/>
    <mergeCell ref="BW149:CC149"/>
    <mergeCell ref="BS150:BV150"/>
    <mergeCell ref="BW150:CC150"/>
    <mergeCell ref="AK150:AO150"/>
    <mergeCell ref="AP150:AT150"/>
    <mergeCell ref="BI98:BK98"/>
    <mergeCell ref="BL98:BN98"/>
    <mergeCell ref="D96:O96"/>
    <mergeCell ref="B97:BO97"/>
    <mergeCell ref="D98:O98"/>
    <mergeCell ref="P98:R98"/>
    <mergeCell ref="S98:U98"/>
    <mergeCell ref="V98:X98"/>
    <mergeCell ref="B99:BO99"/>
    <mergeCell ref="AB100:AD100"/>
    <mergeCell ref="AE100:AG100"/>
    <mergeCell ref="AH100:AJ100"/>
    <mergeCell ref="AK100:AM100"/>
    <mergeCell ref="AN100:AP100"/>
    <mergeCell ref="AQ100:AS100"/>
    <mergeCell ref="AT100:AV100"/>
    <mergeCell ref="B101:BO101"/>
    <mergeCell ref="AW100:AY100"/>
    <mergeCell ref="AZ100:BB100"/>
    <mergeCell ref="BC100:BE100"/>
    <mergeCell ref="BF100:BH100"/>
    <mergeCell ref="BI100:BK100"/>
    <mergeCell ref="BL100:BN100"/>
    <mergeCell ref="B98:C98"/>
    <mergeCell ref="B100:C100"/>
    <mergeCell ref="D100:O100"/>
    <mergeCell ref="P100:R100"/>
    <mergeCell ref="S100:U100"/>
    <mergeCell ref="V100:X100"/>
    <mergeCell ref="Y100:AA100"/>
    <mergeCell ref="B102:C102"/>
    <mergeCell ref="B104:C104"/>
    <mergeCell ref="D104:O104"/>
    <mergeCell ref="P104:R104"/>
    <mergeCell ref="S104:U104"/>
    <mergeCell ref="V104:X104"/>
    <mergeCell ref="Y104:AA104"/>
    <mergeCell ref="AZ106:BB106"/>
    <mergeCell ref="BC106:BE106"/>
    <mergeCell ref="AE106:AG106"/>
    <mergeCell ref="AH106:AJ106"/>
    <mergeCell ref="AK106:AM106"/>
    <mergeCell ref="AN106:AP106"/>
    <mergeCell ref="AQ106:AS106"/>
    <mergeCell ref="AT106:AV106"/>
    <mergeCell ref="AW106:AY106"/>
    <mergeCell ref="B105:BO105"/>
    <mergeCell ref="BC104:BE104"/>
    <mergeCell ref="BL104:BN104"/>
    <mergeCell ref="BF106:BH106"/>
    <mergeCell ref="BI106:BK106"/>
    <mergeCell ref="BL106:BN106"/>
    <mergeCell ref="BI102:BK102"/>
    <mergeCell ref="BL102:BN102"/>
    <mergeCell ref="D102:O102"/>
    <mergeCell ref="P102:R102"/>
    <mergeCell ref="S102:U102"/>
    <mergeCell ref="V102:X102"/>
    <mergeCell ref="Y102:AA102"/>
    <mergeCell ref="AB102:AD102"/>
    <mergeCell ref="B103:BO103"/>
    <mergeCell ref="AW104:AY104"/>
    <mergeCell ref="AZ104:BB104"/>
    <mergeCell ref="AB104:AD104"/>
    <mergeCell ref="AE104:AG104"/>
    <mergeCell ref="AH104:AJ104"/>
    <mergeCell ref="AK104:AM104"/>
    <mergeCell ref="AN104:AP104"/>
    <mergeCell ref="AQ104:AS104"/>
    <mergeCell ref="AT104:AV104"/>
    <mergeCell ref="BF104:BH104"/>
    <mergeCell ref="BI104:BK104"/>
    <mergeCell ref="Y98:AA98"/>
    <mergeCell ref="AB98:AD98"/>
    <mergeCell ref="AE98:AG98"/>
    <mergeCell ref="AH98:AJ98"/>
    <mergeCell ref="AK98:AM98"/>
    <mergeCell ref="AN98:AP98"/>
    <mergeCell ref="AQ98:AS98"/>
    <mergeCell ref="AT98:AV98"/>
    <mergeCell ref="AW98:AY98"/>
    <mergeCell ref="AZ98:BB98"/>
    <mergeCell ref="BC98:BE98"/>
    <mergeCell ref="BF98:BH98"/>
    <mergeCell ref="AZ102:BB102"/>
    <mergeCell ref="BC102:BE102"/>
    <mergeCell ref="AE102:AG102"/>
    <mergeCell ref="AH102:AJ102"/>
    <mergeCell ref="AK102:AM102"/>
    <mergeCell ref="AN102:AP102"/>
    <mergeCell ref="AQ102:AS102"/>
    <mergeCell ref="AT102:AV102"/>
    <mergeCell ref="AW102:AY102"/>
    <mergeCell ref="BF102:BH102"/>
    <mergeCell ref="B93:BO93"/>
    <mergeCell ref="AW94:AY94"/>
    <mergeCell ref="AZ94:BB94"/>
    <mergeCell ref="AB94:AD94"/>
    <mergeCell ref="AE94:AG94"/>
    <mergeCell ref="AH94:AJ94"/>
    <mergeCell ref="AK94:AM94"/>
    <mergeCell ref="AN94:AP94"/>
    <mergeCell ref="AQ94:AS94"/>
    <mergeCell ref="AT94:AV94"/>
    <mergeCell ref="AB96:AD96"/>
    <mergeCell ref="AE96:AG96"/>
    <mergeCell ref="AH96:AJ96"/>
    <mergeCell ref="AK96:AM96"/>
    <mergeCell ref="AN96:AP96"/>
    <mergeCell ref="AQ96:AS96"/>
    <mergeCell ref="AT96:AV96"/>
    <mergeCell ref="AW96:AY96"/>
    <mergeCell ref="AZ96:BB96"/>
    <mergeCell ref="BC96:BE96"/>
    <mergeCell ref="BF96:BH96"/>
    <mergeCell ref="BI96:BK96"/>
    <mergeCell ref="B95:BO95"/>
    <mergeCell ref="B96:C96"/>
    <mergeCell ref="P96:R96"/>
    <mergeCell ref="S96:U96"/>
    <mergeCell ref="V96:X96"/>
    <mergeCell ref="Y96:AA96"/>
    <mergeCell ref="BL96:BN96"/>
    <mergeCell ref="AK90:AM90"/>
    <mergeCell ref="AN90:AP90"/>
    <mergeCell ref="AQ90:AS90"/>
    <mergeCell ref="AT90:AV90"/>
    <mergeCell ref="AZ92:BB92"/>
    <mergeCell ref="BC92:BE92"/>
    <mergeCell ref="AE92:AG92"/>
    <mergeCell ref="AH92:AJ92"/>
    <mergeCell ref="AK92:AM92"/>
    <mergeCell ref="AN92:AP92"/>
    <mergeCell ref="AQ92:AS92"/>
    <mergeCell ref="AT92:AV92"/>
    <mergeCell ref="AW92:AY92"/>
    <mergeCell ref="BF92:BH92"/>
    <mergeCell ref="BI92:BK92"/>
    <mergeCell ref="BL92:BN92"/>
    <mergeCell ref="D92:O92"/>
    <mergeCell ref="P92:R92"/>
    <mergeCell ref="S92:U92"/>
    <mergeCell ref="V92:X92"/>
    <mergeCell ref="Y92:AA92"/>
    <mergeCell ref="AB92:AD92"/>
    <mergeCell ref="BF82:BH82"/>
    <mergeCell ref="BI82:BK82"/>
    <mergeCell ref="Y84:AA84"/>
    <mergeCell ref="AB84:AD84"/>
    <mergeCell ref="AE84:AG84"/>
    <mergeCell ref="AH84:AJ84"/>
    <mergeCell ref="AK84:AM84"/>
    <mergeCell ref="AN84:AP84"/>
    <mergeCell ref="AQ84:AS84"/>
    <mergeCell ref="AT84:AV84"/>
    <mergeCell ref="AW84:AY84"/>
    <mergeCell ref="AZ84:BB84"/>
    <mergeCell ref="BC84:BE84"/>
    <mergeCell ref="BF84:BH84"/>
    <mergeCell ref="AZ88:BB88"/>
    <mergeCell ref="BC88:BE88"/>
    <mergeCell ref="AE88:AG88"/>
    <mergeCell ref="AH88:AJ88"/>
    <mergeCell ref="AK88:AM88"/>
    <mergeCell ref="AN88:AP88"/>
    <mergeCell ref="AQ88:AS88"/>
    <mergeCell ref="AT88:AV88"/>
    <mergeCell ref="AW88:AY88"/>
    <mergeCell ref="BF88:BH88"/>
    <mergeCell ref="BI88:BK88"/>
    <mergeCell ref="Y88:AA88"/>
    <mergeCell ref="AB88:AD88"/>
    <mergeCell ref="BI90:BK90"/>
    <mergeCell ref="B91:BO91"/>
    <mergeCell ref="B92:C92"/>
    <mergeCell ref="B94:C94"/>
    <mergeCell ref="D94:O94"/>
    <mergeCell ref="P94:R94"/>
    <mergeCell ref="S94:U94"/>
    <mergeCell ref="V94:X94"/>
    <mergeCell ref="Y94:AA94"/>
    <mergeCell ref="BC90:BE90"/>
    <mergeCell ref="BC94:BE94"/>
    <mergeCell ref="BF94:BH94"/>
    <mergeCell ref="BI94:BK94"/>
    <mergeCell ref="BL94:BN94"/>
    <mergeCell ref="AW86:AY86"/>
    <mergeCell ref="AZ86:BB86"/>
    <mergeCell ref="BC86:BE86"/>
    <mergeCell ref="BF86:BH86"/>
    <mergeCell ref="BI86:BK86"/>
    <mergeCell ref="BL86:BN86"/>
    <mergeCell ref="BL90:BN90"/>
    <mergeCell ref="BL88:BN88"/>
    <mergeCell ref="D88:O88"/>
    <mergeCell ref="P88:R88"/>
    <mergeCell ref="S88:U88"/>
    <mergeCell ref="V88:X88"/>
    <mergeCell ref="B89:BO89"/>
    <mergeCell ref="AW90:AY90"/>
    <mergeCell ref="AZ90:BB90"/>
    <mergeCell ref="AB90:AD90"/>
    <mergeCell ref="AE90:AG90"/>
    <mergeCell ref="AH90:AJ90"/>
    <mergeCell ref="B88:C88"/>
    <mergeCell ref="B90:C90"/>
    <mergeCell ref="D90:O90"/>
    <mergeCell ref="P90:R90"/>
    <mergeCell ref="S90:U90"/>
    <mergeCell ref="V90:X90"/>
    <mergeCell ref="Y90:AA90"/>
    <mergeCell ref="B81:BO81"/>
    <mergeCell ref="B82:C82"/>
    <mergeCell ref="P82:R82"/>
    <mergeCell ref="S82:U82"/>
    <mergeCell ref="V82:X82"/>
    <mergeCell ref="Y82:AA82"/>
    <mergeCell ref="BL82:BN82"/>
    <mergeCell ref="BI84:BK84"/>
    <mergeCell ref="BL84:BN84"/>
    <mergeCell ref="D82:O82"/>
    <mergeCell ref="B83:BO83"/>
    <mergeCell ref="D84:O84"/>
    <mergeCell ref="P84:R84"/>
    <mergeCell ref="S84:U84"/>
    <mergeCell ref="V84:X84"/>
    <mergeCell ref="B85:BO85"/>
    <mergeCell ref="AB86:AD86"/>
    <mergeCell ref="AE86:AG86"/>
    <mergeCell ref="AH86:AJ86"/>
    <mergeCell ref="AK86:AM86"/>
    <mergeCell ref="AN86:AP86"/>
    <mergeCell ref="AQ86:AS86"/>
    <mergeCell ref="AT86:AV86"/>
    <mergeCell ref="B87:BO87"/>
    <mergeCell ref="BF90:BH90"/>
    <mergeCell ref="AB82:AD82"/>
    <mergeCell ref="AE82:AG82"/>
    <mergeCell ref="AH82:AJ82"/>
    <mergeCell ref="AK82:AM82"/>
    <mergeCell ref="AN82:AP82"/>
    <mergeCell ref="AQ82:AS82"/>
    <mergeCell ref="AT82:AV82"/>
    <mergeCell ref="AW82:AY82"/>
    <mergeCell ref="AZ82:BB82"/>
    <mergeCell ref="BC82:BE82"/>
    <mergeCell ref="B84:C84"/>
    <mergeCell ref="B86:C86"/>
    <mergeCell ref="D86:O86"/>
    <mergeCell ref="P86:R86"/>
    <mergeCell ref="S86:U86"/>
    <mergeCell ref="V86:X86"/>
    <mergeCell ref="Y86:AA86"/>
    <mergeCell ref="B77:BO77"/>
    <mergeCell ref="AW78:AY78"/>
    <mergeCell ref="AZ78:BB78"/>
    <mergeCell ref="AB78:AD78"/>
    <mergeCell ref="AE78:AG78"/>
    <mergeCell ref="AH78:AJ78"/>
    <mergeCell ref="AK78:AM78"/>
    <mergeCell ref="AN78:AP78"/>
    <mergeCell ref="AQ78:AS78"/>
    <mergeCell ref="AT78:AV78"/>
    <mergeCell ref="AW80:AY80"/>
    <mergeCell ref="AZ80:BB80"/>
    <mergeCell ref="AB80:AD80"/>
    <mergeCell ref="AE80:AG80"/>
    <mergeCell ref="AH80:AJ80"/>
    <mergeCell ref="AK80:AM80"/>
    <mergeCell ref="AN80:AP80"/>
    <mergeCell ref="AQ80:AS80"/>
    <mergeCell ref="AT80:AV80"/>
    <mergeCell ref="AZ76:BB76"/>
    <mergeCell ref="BC76:BE76"/>
    <mergeCell ref="AE76:AG76"/>
    <mergeCell ref="AH76:AJ76"/>
    <mergeCell ref="AK76:AM76"/>
    <mergeCell ref="AN76:AP76"/>
    <mergeCell ref="AQ76:AS76"/>
    <mergeCell ref="AT76:AV76"/>
    <mergeCell ref="AW76:AY76"/>
    <mergeCell ref="BF76:BH76"/>
    <mergeCell ref="BI76:BK76"/>
    <mergeCell ref="BL76:BN76"/>
    <mergeCell ref="D76:O76"/>
    <mergeCell ref="P76:R76"/>
    <mergeCell ref="S76:U76"/>
    <mergeCell ref="V76:X76"/>
    <mergeCell ref="Y76:AA76"/>
    <mergeCell ref="AB76:AD76"/>
    <mergeCell ref="P72:R72"/>
    <mergeCell ref="S72:U72"/>
    <mergeCell ref="V72:X72"/>
    <mergeCell ref="Y72:AA72"/>
    <mergeCell ref="AB72:AD72"/>
    <mergeCell ref="B73:BO73"/>
    <mergeCell ref="AW74:AY74"/>
    <mergeCell ref="AZ74:BB74"/>
    <mergeCell ref="AB74:AD74"/>
    <mergeCell ref="AE74:AG74"/>
    <mergeCell ref="AH74:AJ74"/>
    <mergeCell ref="AK74:AM74"/>
    <mergeCell ref="AN74:AP74"/>
    <mergeCell ref="AQ74:AS74"/>
    <mergeCell ref="AT74:AV74"/>
    <mergeCell ref="B68:C68"/>
    <mergeCell ref="B70:C70"/>
    <mergeCell ref="D70:O70"/>
    <mergeCell ref="P70:R70"/>
    <mergeCell ref="S70:U70"/>
    <mergeCell ref="V70:X70"/>
    <mergeCell ref="Y70:AA70"/>
    <mergeCell ref="B72:C72"/>
    <mergeCell ref="B74:C74"/>
    <mergeCell ref="D74:O74"/>
    <mergeCell ref="P74:R74"/>
    <mergeCell ref="S74:U74"/>
    <mergeCell ref="V74:X74"/>
    <mergeCell ref="Y74:AA74"/>
    <mergeCell ref="AZ72:BB72"/>
    <mergeCell ref="BC72:BE72"/>
    <mergeCell ref="AE72:AG72"/>
    <mergeCell ref="AK70:AM70"/>
    <mergeCell ref="AN70:AP70"/>
    <mergeCell ref="AQ70:AS70"/>
    <mergeCell ref="AT70:AV70"/>
    <mergeCell ref="B71:BO71"/>
    <mergeCell ref="AW70:AY70"/>
    <mergeCell ref="AZ70:BB70"/>
    <mergeCell ref="BC70:BE70"/>
    <mergeCell ref="BF70:BH70"/>
    <mergeCell ref="BI70:BK70"/>
    <mergeCell ref="BL70:BN70"/>
    <mergeCell ref="BL74:BN74"/>
    <mergeCell ref="B78:C78"/>
    <mergeCell ref="B80:C80"/>
    <mergeCell ref="D80:O80"/>
    <mergeCell ref="P80:R80"/>
    <mergeCell ref="S80:U80"/>
    <mergeCell ref="V80:X80"/>
    <mergeCell ref="Y80:AA80"/>
    <mergeCell ref="BI80:BK80"/>
    <mergeCell ref="BL80:BN80"/>
    <mergeCell ref="BC74:BE74"/>
    <mergeCell ref="BC78:BE78"/>
    <mergeCell ref="BF78:BH78"/>
    <mergeCell ref="BI78:BK78"/>
    <mergeCell ref="BL78:BN78"/>
    <mergeCell ref="BC80:BE80"/>
    <mergeCell ref="BF80:BH80"/>
    <mergeCell ref="BF72:BH72"/>
    <mergeCell ref="BI72:BK72"/>
    <mergeCell ref="BL72:BN72"/>
    <mergeCell ref="D72:O72"/>
    <mergeCell ref="BF74:BH74"/>
    <mergeCell ref="BI74:BK74"/>
    <mergeCell ref="B75:BO75"/>
    <mergeCell ref="B76:C76"/>
    <mergeCell ref="D78:O78"/>
    <mergeCell ref="P78:R78"/>
    <mergeCell ref="S78:U78"/>
    <mergeCell ref="V78:X78"/>
    <mergeCell ref="Y78:AA78"/>
    <mergeCell ref="B79:BO79"/>
    <mergeCell ref="AZ68:BB68"/>
    <mergeCell ref="BC68:BE68"/>
    <mergeCell ref="BF68:BH68"/>
    <mergeCell ref="BI68:BK68"/>
    <mergeCell ref="BL68:BN68"/>
    <mergeCell ref="AE68:AG68"/>
    <mergeCell ref="AH68:AJ68"/>
    <mergeCell ref="AK68:AM68"/>
    <mergeCell ref="AN68:AP68"/>
    <mergeCell ref="AQ68:AS68"/>
    <mergeCell ref="AT68:AV68"/>
    <mergeCell ref="AW68:AY68"/>
    <mergeCell ref="D68:O68"/>
    <mergeCell ref="P68:R68"/>
    <mergeCell ref="S68:U68"/>
    <mergeCell ref="V68:X68"/>
    <mergeCell ref="Y68:AA68"/>
    <mergeCell ref="AB68:AD68"/>
    <mergeCell ref="B69:BO69"/>
    <mergeCell ref="AB70:AD70"/>
    <mergeCell ref="AE70:AG70"/>
    <mergeCell ref="AH70:AJ70"/>
  </mergeCells>
  <conditionalFormatting sqref="D24:O24">
    <cfRule type="cellIs" dxfId="664" priority="317" operator="equal">
      <formula>"NON-CRITICAL"</formula>
    </cfRule>
    <cfRule type="cellIs" dxfId="663" priority="318" operator="equal">
      <formula>"CRITICAL"</formula>
    </cfRule>
  </conditionalFormatting>
  <conditionalFormatting sqref="V20:X20">
    <cfRule type="cellIs" dxfId="662" priority="504" operator="between">
      <formula>3</formula>
      <formula>25</formula>
    </cfRule>
    <cfRule type="cellIs" dxfId="661" priority="505" operator="equal">
      <formula>"C"</formula>
    </cfRule>
  </conditionalFormatting>
  <conditionalFormatting sqref="V22:X22">
    <cfRule type="cellIs" dxfId="660" priority="389" operator="equal">
      <formula>"C"</formula>
    </cfRule>
    <cfRule type="cellIs" dxfId="659" priority="388" operator="between">
      <formula>3</formula>
      <formula>25</formula>
    </cfRule>
  </conditionalFormatting>
  <conditionalFormatting sqref="V24:X24">
    <cfRule type="cellIs" dxfId="658" priority="391" operator="equal">
      <formula>"C"</formula>
    </cfRule>
    <cfRule type="cellIs" dxfId="657" priority="390" operator="between">
      <formula>3</formula>
      <formula>25</formula>
    </cfRule>
  </conditionalFormatting>
  <conditionalFormatting sqref="V26:X26">
    <cfRule type="cellIs" dxfId="656" priority="392" operator="between">
      <formula>3</formula>
      <formula>25</formula>
    </cfRule>
    <cfRule type="cellIs" dxfId="655" priority="393" operator="equal">
      <formula>"C"</formula>
    </cfRule>
  </conditionalFormatting>
  <conditionalFormatting sqref="V28:X28">
    <cfRule type="cellIs" dxfId="654" priority="395" operator="equal">
      <formula>"C"</formula>
    </cfRule>
    <cfRule type="cellIs" dxfId="653" priority="394" operator="between">
      <formula>3</formula>
      <formula>25</formula>
    </cfRule>
  </conditionalFormatting>
  <conditionalFormatting sqref="V30:X30">
    <cfRule type="cellIs" dxfId="652" priority="397" operator="equal">
      <formula>"C"</formula>
    </cfRule>
    <cfRule type="cellIs" dxfId="651" priority="396" operator="between">
      <formula>3</formula>
      <formula>25</formula>
    </cfRule>
  </conditionalFormatting>
  <conditionalFormatting sqref="V32:X32 AB32:AD32 AH32:AJ32 AT32:AV32 AZ32:BB32 BF32:BH32 BL32:BN32">
    <cfRule type="cellIs" dxfId="650" priority="334" operator="equal">
      <formula>"C"</formula>
    </cfRule>
  </conditionalFormatting>
  <conditionalFormatting sqref="V32:X32">
    <cfRule type="cellIs" dxfId="649" priority="305" operator="equal">
      <formula>"HUM"</formula>
    </cfRule>
  </conditionalFormatting>
  <conditionalFormatting sqref="V34:X34">
    <cfRule type="cellIs" dxfId="648" priority="307" operator="between">
      <formula>3</formula>
      <formula>30</formula>
    </cfRule>
    <cfRule type="cellIs" dxfId="647" priority="306" operator="equal">
      <formula>"C"</formula>
    </cfRule>
  </conditionalFormatting>
  <conditionalFormatting sqref="V40:X40 AB40:AD40 AH40:AJ40 AN40:AP40 AT40:AV40 AZ40:BB40 BF40:BH40 BL40:BN40">
    <cfRule type="cellIs" dxfId="646" priority="335" operator="equal">
      <formula>"C"</formula>
    </cfRule>
  </conditionalFormatting>
  <conditionalFormatting sqref="V40:X40">
    <cfRule type="cellIs" dxfId="645" priority="62" operator="between">
      <formula>3</formula>
      <formula>30</formula>
    </cfRule>
  </conditionalFormatting>
  <conditionalFormatting sqref="V42:X42 AB42:AD42 AH42:AJ42 AN42:AP42 AT42:AV42 AZ42:BB42 BF42:BH42 BL42:BN42">
    <cfRule type="cellIs" dxfId="644" priority="336" operator="equal">
      <formula>"C"</formula>
    </cfRule>
  </conditionalFormatting>
  <conditionalFormatting sqref="V42:X42">
    <cfRule type="cellIs" dxfId="643" priority="186" operator="between">
      <formula>3</formula>
      <formula>30</formula>
    </cfRule>
  </conditionalFormatting>
  <conditionalFormatting sqref="V44:X44 AB44:AD44 AH44:AJ44 AN44:AP44 AT44:AV44 AZ44:BB44 BF44:BH44 BL44:BN44">
    <cfRule type="cellIs" dxfId="642" priority="337" operator="equal">
      <formula>"C"</formula>
    </cfRule>
  </conditionalFormatting>
  <conditionalFormatting sqref="V44:X44">
    <cfRule type="cellIs" dxfId="641" priority="216" operator="between">
      <formula>3</formula>
      <formula>30</formula>
    </cfRule>
  </conditionalFormatting>
  <conditionalFormatting sqref="V46:X46 AB46:AD46 AH46:AJ46 AN46:AP46 AT46:AV46 AZ46:BB46 BF46:BH46 BL46:BN46">
    <cfRule type="cellIs" dxfId="640" priority="338" operator="equal">
      <formula>"C"</formula>
    </cfRule>
  </conditionalFormatting>
  <conditionalFormatting sqref="V46:X46">
    <cfRule type="cellIs" dxfId="639" priority="215" operator="between">
      <formula>3</formula>
      <formula>30</formula>
    </cfRule>
  </conditionalFormatting>
  <conditionalFormatting sqref="V48:X48 AH48:AJ48 AN48:AP48 AT48:AV48 AZ48:BB48 BF48:BH48 BL48:BN48">
    <cfRule type="cellIs" dxfId="638" priority="339" operator="equal">
      <formula>"C"</formula>
    </cfRule>
  </conditionalFormatting>
  <conditionalFormatting sqref="V48:X48">
    <cfRule type="cellIs" dxfId="637" priority="327" operator="between">
      <formula>3</formula>
      <formula>30</formula>
    </cfRule>
  </conditionalFormatting>
  <conditionalFormatting sqref="V50:X50 AB50:AD50 AH50:AJ50 AN50:AP50 AT50:AV50 AZ50:BB50 BF50:BH50 BL50:BN50">
    <cfRule type="cellIs" dxfId="636" priority="340" operator="equal">
      <formula>"C"</formula>
    </cfRule>
  </conditionalFormatting>
  <conditionalFormatting sqref="V50:X50">
    <cfRule type="cellIs" dxfId="635" priority="224" operator="between">
      <formula>3</formula>
      <formula>30</formula>
    </cfRule>
  </conditionalFormatting>
  <conditionalFormatting sqref="V52:X52">
    <cfRule type="cellIs" dxfId="634" priority="477" operator="between">
      <formula>3</formula>
      <formula>30</formula>
    </cfRule>
    <cfRule type="cellIs" dxfId="633" priority="478" operator="equal">
      <formula>"C"</formula>
    </cfRule>
  </conditionalFormatting>
  <conditionalFormatting sqref="V54:X54">
    <cfRule type="cellIs" dxfId="632" priority="501" operator="equal">
      <formula>"C"</formula>
    </cfRule>
    <cfRule type="cellIs" dxfId="631" priority="500" operator="between">
      <formula>3</formula>
      <formula>30</formula>
    </cfRule>
  </conditionalFormatting>
  <conditionalFormatting sqref="V56:X56">
    <cfRule type="cellIs" dxfId="630" priority="387" operator="equal">
      <formula>"C"</formula>
    </cfRule>
    <cfRule type="cellIs" dxfId="629" priority="386" operator="between">
      <formula>3</formula>
      <formula>30</formula>
    </cfRule>
  </conditionalFormatting>
  <conditionalFormatting sqref="V58:X58 AB58:AD58 AH58:AJ58 AN58:AP58 AT58:AV58 AZ58:BB58 BF58:BH58 BL58:BN58">
    <cfRule type="cellIs" dxfId="628" priority="343" operator="equal">
      <formula>"C"</formula>
    </cfRule>
  </conditionalFormatting>
  <conditionalFormatting sqref="V58:X58">
    <cfRule type="cellIs" dxfId="627" priority="308" operator="between">
      <formula>3</formula>
      <formula>30</formula>
    </cfRule>
  </conditionalFormatting>
  <conditionalFormatting sqref="V60:X60 AB60:AD60 AH60:AJ60 AN60:AP60 AT60:AV60 AZ60:BB60 BF60:BH60 BL60:BN60">
    <cfRule type="cellIs" dxfId="626" priority="344" operator="equal">
      <formula>"C"</formula>
    </cfRule>
  </conditionalFormatting>
  <conditionalFormatting sqref="V60:X60">
    <cfRule type="cellIs" dxfId="625" priority="309" operator="between">
      <formula>3</formula>
      <formula>30</formula>
    </cfRule>
  </conditionalFormatting>
  <conditionalFormatting sqref="V62:X62 AB62:AD62 AH62:AJ62 AN62:AP62 AT62:AV62 AZ62:BB62 BF62:BH62 BL62:BN62">
    <cfRule type="cellIs" dxfId="624" priority="345" operator="equal">
      <formula>"C"</formula>
    </cfRule>
  </conditionalFormatting>
  <conditionalFormatting sqref="V62:X62">
    <cfRule type="cellIs" dxfId="623" priority="188" operator="between">
      <formula>3</formula>
      <formula>30</formula>
    </cfRule>
  </conditionalFormatting>
  <conditionalFormatting sqref="V64:X64 AB64:AD64 AH64:AJ64 AN64:AP64 AT64:AV64 AZ64:BB64 BF64:BH64 BL64:BN64">
    <cfRule type="cellIs" dxfId="622" priority="346" operator="equal">
      <formula>"C"</formula>
    </cfRule>
  </conditionalFormatting>
  <conditionalFormatting sqref="V64:X64">
    <cfRule type="cellIs" dxfId="621" priority="189" operator="between">
      <formula>3</formula>
      <formula>30</formula>
    </cfRule>
  </conditionalFormatting>
  <conditionalFormatting sqref="V66:X66 AB66:AD66 AH66:AJ66 AN66:AP66 AT66:AV66 AZ66:BB66 BF66:BH66 BL66:BN66">
    <cfRule type="cellIs" dxfId="620" priority="347" operator="equal">
      <formula>"C"</formula>
    </cfRule>
  </conditionalFormatting>
  <conditionalFormatting sqref="V66:X66">
    <cfRule type="cellIs" dxfId="619" priority="190" operator="between">
      <formula>3</formula>
      <formula>30</formula>
    </cfRule>
  </conditionalFormatting>
  <conditionalFormatting sqref="V68:X68 AB68:AD68 AH68:AJ68 AN68:AP68 AT68:AV68 AZ68:BB68 BF68:BH68 BL68:BN68">
    <cfRule type="cellIs" dxfId="618" priority="348" operator="equal">
      <formula>"C"</formula>
    </cfRule>
  </conditionalFormatting>
  <conditionalFormatting sqref="V68:X68">
    <cfRule type="cellIs" dxfId="617" priority="191" operator="between">
      <formula>3</formula>
      <formula>30</formula>
    </cfRule>
  </conditionalFormatting>
  <conditionalFormatting sqref="V70:X70 AB70:AD70 AH70:AJ70 AN70:AP70 AT70:AV70 AZ70:BB70 BF70:BH70 BL70:BN70">
    <cfRule type="cellIs" dxfId="616" priority="349" operator="equal">
      <formula>"C"</formula>
    </cfRule>
  </conditionalFormatting>
  <conditionalFormatting sqref="V70:X70">
    <cfRule type="cellIs" dxfId="615" priority="192" operator="between">
      <formula>3</formula>
      <formula>30</formula>
    </cfRule>
  </conditionalFormatting>
  <conditionalFormatting sqref="V72:X72 AB72:AD72 AH72:AJ72 AN72:AP72 AT72:AV72 AZ72:BB72 BF72:BH72 BL72:BN72">
    <cfRule type="cellIs" dxfId="614" priority="350" operator="equal">
      <formula>"C"</formula>
    </cfRule>
  </conditionalFormatting>
  <conditionalFormatting sqref="V72:X72">
    <cfRule type="cellIs" dxfId="613" priority="193" operator="between">
      <formula>3</formula>
      <formula>30</formula>
    </cfRule>
  </conditionalFormatting>
  <conditionalFormatting sqref="V74:X74 AB74:AD74 AH74:AJ74 AN74:AP74 AT74:AV74 AZ74:BB74 BF74:BH74 BL74:BN74">
    <cfRule type="cellIs" dxfId="612" priority="357" operator="equal">
      <formula>"C"</formula>
    </cfRule>
  </conditionalFormatting>
  <conditionalFormatting sqref="V74:X74">
    <cfRule type="cellIs" dxfId="611" priority="194" operator="between">
      <formula>3</formula>
      <formula>30</formula>
    </cfRule>
  </conditionalFormatting>
  <conditionalFormatting sqref="V76:X76 AB76:AD76 AH76:AJ76 AN76:AP76 AT76:AV76 AZ76:BB76 BF76:BH76 BL76:BN76">
    <cfRule type="cellIs" dxfId="610" priority="358" operator="equal">
      <formula>"C"</formula>
    </cfRule>
  </conditionalFormatting>
  <conditionalFormatting sqref="V76:X76">
    <cfRule type="cellIs" dxfId="609" priority="195" operator="between">
      <formula>3</formula>
      <formula>30</formula>
    </cfRule>
  </conditionalFormatting>
  <conditionalFormatting sqref="V78:X78 AB78:AD78 AH78:AJ78 AN78:AP78 AT78:AV78 AZ78:BB78 BF78:BH78 BL78:BN78">
    <cfRule type="cellIs" dxfId="608" priority="359" operator="equal">
      <formula>"C"</formula>
    </cfRule>
  </conditionalFormatting>
  <conditionalFormatting sqref="V78:X78">
    <cfRule type="cellIs" dxfId="607" priority="196" operator="between">
      <formula>3</formula>
      <formula>30</formula>
    </cfRule>
  </conditionalFormatting>
  <conditionalFormatting sqref="V80:X80 AB80:AD80 AH80:AJ80 AN80:AP80 AT80:AV80 AZ80:BB80 BF80:BH80 BL80:BN80">
    <cfRule type="cellIs" dxfId="606" priority="360" operator="equal">
      <formula>"C"</formula>
    </cfRule>
  </conditionalFormatting>
  <conditionalFormatting sqref="V80:X80">
    <cfRule type="cellIs" dxfId="605" priority="197" operator="between">
      <formula>3</formula>
      <formula>30</formula>
    </cfRule>
  </conditionalFormatting>
  <conditionalFormatting sqref="V82:X82 AB82:AD82 AH82:AJ82 AN82:AP82 AT82:AV82 AZ82:BB82 BF82:BH82 BL82:BN82">
    <cfRule type="cellIs" dxfId="604" priority="361" operator="equal">
      <formula>"C"</formula>
    </cfRule>
  </conditionalFormatting>
  <conditionalFormatting sqref="V82:X82">
    <cfRule type="cellIs" dxfId="603" priority="199" operator="between">
      <formula>3</formula>
      <formula>30</formula>
    </cfRule>
  </conditionalFormatting>
  <conditionalFormatting sqref="V84:X84 AB84:AD84 AH84:AJ84 AN84:AP84 AT84:AV84 AZ84:BB84 BF84:BH84 BL84:BN84">
    <cfRule type="cellIs" dxfId="602" priority="362" operator="equal">
      <formula>"C"</formula>
    </cfRule>
  </conditionalFormatting>
  <conditionalFormatting sqref="V84:X84">
    <cfRule type="cellIs" dxfId="601" priority="200" operator="between">
      <formula>3</formula>
      <formula>30</formula>
    </cfRule>
  </conditionalFormatting>
  <conditionalFormatting sqref="V86:X86 AB86:AD86 AH86:AJ86 AN86:AP86 AT86:AV86 AZ86:BB86 BF86:BH86 BL86:BN86">
    <cfRule type="cellIs" dxfId="600" priority="363" operator="equal">
      <formula>"C"</formula>
    </cfRule>
  </conditionalFormatting>
  <conditionalFormatting sqref="V86:X86">
    <cfRule type="cellIs" dxfId="599" priority="198" operator="between">
      <formula>3</formula>
      <formula>30</formula>
    </cfRule>
  </conditionalFormatting>
  <conditionalFormatting sqref="V88:X88 AB88:AD88 AH88:AJ88 AN88:AP88 AT88:AV88 AZ88:BB88 BF88:BH88 BL88:BN88">
    <cfRule type="cellIs" dxfId="598" priority="364" operator="equal">
      <formula>"C"</formula>
    </cfRule>
  </conditionalFormatting>
  <conditionalFormatting sqref="V88:X88">
    <cfRule type="cellIs" dxfId="597" priority="201" operator="between">
      <formula>3</formula>
      <formula>30</formula>
    </cfRule>
  </conditionalFormatting>
  <conditionalFormatting sqref="V90:X90">
    <cfRule type="cellIs" dxfId="596" priority="370" operator="between">
      <formula>3</formula>
      <formula>30</formula>
    </cfRule>
    <cfRule type="cellIs" dxfId="595" priority="371" operator="equal">
      <formula>"C"</formula>
    </cfRule>
  </conditionalFormatting>
  <conditionalFormatting sqref="V92:X92 AB92:AD92 AH92:AJ92 AN92:AP92 AT92:AV92 AZ92:BB92 BF92:BH92 BL92:BN92">
    <cfRule type="cellIs" dxfId="594" priority="365" operator="equal">
      <formula>"C"</formula>
    </cfRule>
  </conditionalFormatting>
  <conditionalFormatting sqref="V92:X92">
    <cfRule type="cellIs" dxfId="593" priority="202" operator="between">
      <formula>3</formula>
      <formula>30</formula>
    </cfRule>
  </conditionalFormatting>
  <conditionalFormatting sqref="V94:X94 AB94:AD94 AH94:AJ94 AN94:AP94 AT94:AV94 AZ94:BB94 BF94:BH94 BL94:BN94">
    <cfRule type="cellIs" dxfId="592" priority="366" operator="equal">
      <formula>"C"</formula>
    </cfRule>
  </conditionalFormatting>
  <conditionalFormatting sqref="V94:X94">
    <cfRule type="cellIs" dxfId="591" priority="63" operator="between">
      <formula>3</formula>
      <formula>30</formula>
    </cfRule>
  </conditionalFormatting>
  <conditionalFormatting sqref="V96:X96 AB96:AD96 AH96:AJ96 AN96:AP96 AT96:AV96 AZ96:BB96 BF96:BH96 BL96:BN96">
    <cfRule type="cellIs" dxfId="590" priority="493" operator="equal">
      <formula>"C"</formula>
    </cfRule>
  </conditionalFormatting>
  <conditionalFormatting sqref="V96:X96">
    <cfRule type="cellIs" dxfId="589" priority="485" operator="between">
      <formula>3</formula>
      <formula>30</formula>
    </cfRule>
  </conditionalFormatting>
  <conditionalFormatting sqref="V98:X98">
    <cfRule type="cellIs" dxfId="588" priority="64" operator="equal">
      <formula>0</formula>
    </cfRule>
    <cfRule type="cellIs" dxfId="587" priority="65" operator="lessThan">
      <formula>1.25</formula>
    </cfRule>
  </conditionalFormatting>
  <conditionalFormatting sqref="V100:X100 AB100:AD100 AH100:AJ100 AN100:AP100 AT100:AV100 AZ100:BB100 BF100:BH100 BL100:BN100">
    <cfRule type="cellIs" dxfId="586" priority="367" operator="equal">
      <formula>"C"</formula>
    </cfRule>
  </conditionalFormatting>
  <conditionalFormatting sqref="V100:X100">
    <cfRule type="cellIs" dxfId="585" priority="66" operator="between">
      <formula>3</formula>
      <formula>30</formula>
    </cfRule>
  </conditionalFormatting>
  <conditionalFormatting sqref="V102:X102 AB102:AD102 AH102:AJ102 AN102:AP102 AT102:AV102 AZ102:BB102 BF102:BH102 BL102:BN102">
    <cfRule type="cellIs" dxfId="584" priority="368" operator="equal">
      <formula>"C"</formula>
    </cfRule>
  </conditionalFormatting>
  <conditionalFormatting sqref="V102:X102">
    <cfRule type="cellIs" dxfId="583" priority="277" operator="between">
      <formula>3</formula>
      <formula>30</formula>
    </cfRule>
  </conditionalFormatting>
  <conditionalFormatting sqref="V104:X104 AB104:AD104 AH104:AJ104 AN104:AP104 AT104:AV104 AZ104:BB104 BF104:BH104 BL104:BN104">
    <cfRule type="cellIs" dxfId="582" priority="369" operator="equal">
      <formula>"C"</formula>
    </cfRule>
  </conditionalFormatting>
  <conditionalFormatting sqref="V104:X104">
    <cfRule type="cellIs" dxfId="581" priority="278" operator="between">
      <formula>3</formula>
      <formula>30</formula>
    </cfRule>
  </conditionalFormatting>
  <conditionalFormatting sqref="V106:X106">
    <cfRule type="cellIs" dxfId="580" priority="459" operator="equal">
      <formula>"C"</formula>
    </cfRule>
    <cfRule type="cellIs" dxfId="579" priority="458" operator="between">
      <formula>2</formula>
      <formula>30</formula>
    </cfRule>
  </conditionalFormatting>
  <conditionalFormatting sqref="AB20:AD20">
    <cfRule type="cellIs" dxfId="578" priority="399" operator="equal">
      <formula>"C"</formula>
    </cfRule>
    <cfRule type="cellIs" dxfId="577" priority="398" operator="between">
      <formula>3</formula>
      <formula>30</formula>
    </cfRule>
  </conditionalFormatting>
  <conditionalFormatting sqref="AB22:AD22">
    <cfRule type="cellIs" dxfId="576" priority="400" operator="between">
      <formula>3</formula>
      <formula>16</formula>
    </cfRule>
    <cfRule type="cellIs" dxfId="575" priority="401" operator="equal">
      <formula>"C"</formula>
    </cfRule>
  </conditionalFormatting>
  <conditionalFormatting sqref="AB24:AD24">
    <cfRule type="cellIs" dxfId="574" priority="403" operator="equal">
      <formula>"C"</formula>
    </cfRule>
    <cfRule type="cellIs" dxfId="573" priority="402" operator="between">
      <formula>3</formula>
      <formula>16</formula>
    </cfRule>
  </conditionalFormatting>
  <conditionalFormatting sqref="AB26:AD26">
    <cfRule type="cellIs" dxfId="572" priority="405" operator="equal">
      <formula>"C"</formula>
    </cfRule>
    <cfRule type="cellIs" dxfId="571" priority="404" operator="between">
      <formula>3</formula>
      <formula>16</formula>
    </cfRule>
  </conditionalFormatting>
  <conditionalFormatting sqref="AB28:AD28">
    <cfRule type="cellIs" dxfId="570" priority="407" operator="equal">
      <formula>"C"</formula>
    </cfRule>
    <cfRule type="cellIs" dxfId="569" priority="406" operator="between">
      <formula>3</formula>
      <formula>16</formula>
    </cfRule>
  </conditionalFormatting>
  <conditionalFormatting sqref="AB30:AD30 AZ30:BB30 BF30:BH30 BL30:BN30">
    <cfRule type="cellIs" dxfId="568" priority="332" operator="equal">
      <formula>"C"</formula>
    </cfRule>
  </conditionalFormatting>
  <conditionalFormatting sqref="AB30:AD30">
    <cfRule type="cellIs" dxfId="567" priority="297" operator="between">
      <formula>3</formula>
      <formula>16</formula>
    </cfRule>
  </conditionalFormatting>
  <conditionalFormatting sqref="AB32:AD32">
    <cfRule type="cellIs" dxfId="566" priority="298" operator="equal">
      <formula>"HUM"</formula>
    </cfRule>
  </conditionalFormatting>
  <conditionalFormatting sqref="AB34:AD34 AH34:AJ34 AN34:AP34 AT34:AV34 AZ34:BB34 BF34:BH34 BL34:BN34">
    <cfRule type="cellIs" dxfId="565" priority="333" operator="equal">
      <formula>"C"</formula>
    </cfRule>
  </conditionalFormatting>
  <conditionalFormatting sqref="AB34:AD34">
    <cfRule type="cellIs" dxfId="564" priority="299" operator="between">
      <formula>3</formula>
      <formula>16</formula>
    </cfRule>
  </conditionalFormatting>
  <conditionalFormatting sqref="AB40:AD40">
    <cfRule type="cellIs" dxfId="563" priority="67" operator="between">
      <formula>3</formula>
      <formula>30</formula>
    </cfRule>
  </conditionalFormatting>
  <conditionalFormatting sqref="AB42:AD42">
    <cfRule type="cellIs" dxfId="562" priority="187" operator="between">
      <formula>3</formula>
      <formula>30</formula>
    </cfRule>
  </conditionalFormatting>
  <conditionalFormatting sqref="AB44:AD44">
    <cfRule type="cellIs" dxfId="561" priority="217" operator="between">
      <formula>3</formula>
      <formula>30</formula>
    </cfRule>
  </conditionalFormatting>
  <conditionalFormatting sqref="AB46:AD46">
    <cfRule type="cellIs" dxfId="560" priority="68" operator="between">
      <formula>3</formula>
      <formula>30</formula>
    </cfRule>
  </conditionalFormatting>
  <conditionalFormatting sqref="AB48:AD48">
    <cfRule type="cellIs" dxfId="559" priority="408" operator="between">
      <formula>3</formula>
      <formula>30</formula>
    </cfRule>
    <cfRule type="cellIs" dxfId="558" priority="409" operator="equal">
      <formula>"C"</formula>
    </cfRule>
  </conditionalFormatting>
  <conditionalFormatting sqref="AB50:AD50">
    <cfRule type="cellIs" dxfId="557" priority="300" operator="between">
      <formula>3</formula>
      <formula>30</formula>
    </cfRule>
  </conditionalFormatting>
  <conditionalFormatting sqref="AB52:AD52">
    <cfRule type="cellIs" dxfId="556" priority="480" operator="equal">
      <formula>"C"</formula>
    </cfRule>
    <cfRule type="cellIs" dxfId="555" priority="479" operator="between">
      <formula>3</formula>
      <formula>30</formula>
    </cfRule>
  </conditionalFormatting>
  <conditionalFormatting sqref="AB54:AD54">
    <cfRule type="cellIs" dxfId="554" priority="503" operator="equal">
      <formula>"C"</formula>
    </cfRule>
    <cfRule type="cellIs" dxfId="553" priority="502" operator="between">
      <formula>3</formula>
      <formula>16</formula>
    </cfRule>
  </conditionalFormatting>
  <conditionalFormatting sqref="AB56:AD56">
    <cfRule type="cellIs" dxfId="552" priority="455" operator="equal">
      <formula>"C"</formula>
    </cfRule>
    <cfRule type="cellIs" dxfId="551" priority="454" operator="between">
      <formula>3</formula>
      <formula>16</formula>
    </cfRule>
  </conditionalFormatting>
  <conditionalFormatting sqref="AB58:AD58">
    <cfRule type="cellIs" dxfId="550" priority="301" operator="between">
      <formula>3</formula>
      <formula>16</formula>
    </cfRule>
  </conditionalFormatting>
  <conditionalFormatting sqref="AB60:AD60">
    <cfRule type="cellIs" dxfId="549" priority="302" operator="between">
      <formula>3</formula>
      <formula>30</formula>
    </cfRule>
  </conditionalFormatting>
  <conditionalFormatting sqref="AB62:AD62">
    <cfRule type="cellIs" dxfId="548" priority="303" operator="between">
      <formula>3</formula>
      <formula>30</formula>
    </cfRule>
  </conditionalFormatting>
  <conditionalFormatting sqref="AB64:AD64">
    <cfRule type="cellIs" dxfId="547" priority="304" operator="between">
      <formula>3</formula>
      <formula>30</formula>
    </cfRule>
  </conditionalFormatting>
  <conditionalFormatting sqref="AB66:AD66">
    <cfRule type="cellIs" dxfId="546" priority="251" operator="between">
      <formula>3</formula>
      <formula>30</formula>
    </cfRule>
  </conditionalFormatting>
  <conditionalFormatting sqref="AB68:AD68">
    <cfRule type="cellIs" dxfId="545" priority="203" operator="between">
      <formula>3</formula>
      <formula>30</formula>
    </cfRule>
  </conditionalFormatting>
  <conditionalFormatting sqref="AB70:AD70">
    <cfRule type="cellIs" dxfId="544" priority="204" operator="between">
      <formula>3</formula>
      <formula>30</formula>
    </cfRule>
  </conditionalFormatting>
  <conditionalFormatting sqref="AB72:AD72">
    <cfRule type="cellIs" dxfId="543" priority="205" operator="between">
      <formula>3</formula>
      <formula>30</formula>
    </cfRule>
  </conditionalFormatting>
  <conditionalFormatting sqref="AB74:AD74">
    <cfRule type="cellIs" dxfId="542" priority="206" operator="between">
      <formula>3</formula>
      <formula>30</formula>
    </cfRule>
  </conditionalFormatting>
  <conditionalFormatting sqref="AB76:AD76">
    <cfRule type="cellIs" dxfId="541" priority="207" operator="between">
      <formula>3</formula>
      <formula>30</formula>
    </cfRule>
  </conditionalFormatting>
  <conditionalFormatting sqref="AB78:AD78">
    <cfRule type="cellIs" dxfId="540" priority="208" operator="between">
      <formula>3</formula>
      <formula>30</formula>
    </cfRule>
  </conditionalFormatting>
  <conditionalFormatting sqref="AB80:AD80">
    <cfRule type="cellIs" dxfId="539" priority="209" operator="between">
      <formula>3</formula>
      <formula>30</formula>
    </cfRule>
  </conditionalFormatting>
  <conditionalFormatting sqref="AB82:AD82">
    <cfRule type="cellIs" dxfId="538" priority="279" operator="between">
      <formula>3</formula>
      <formula>30</formula>
    </cfRule>
  </conditionalFormatting>
  <conditionalFormatting sqref="AB84:AD84">
    <cfRule type="cellIs" dxfId="537" priority="280" operator="between">
      <formula>3</formula>
      <formula>30</formula>
    </cfRule>
  </conditionalFormatting>
  <conditionalFormatting sqref="AB86:AD86">
    <cfRule type="cellIs" dxfId="536" priority="210" operator="between">
      <formula>3</formula>
      <formula>30</formula>
    </cfRule>
  </conditionalFormatting>
  <conditionalFormatting sqref="AB88:AD88">
    <cfRule type="cellIs" dxfId="535" priority="281" operator="between">
      <formula>3</formula>
      <formula>30</formula>
    </cfRule>
  </conditionalFormatting>
  <conditionalFormatting sqref="AB90:AD90">
    <cfRule type="cellIs" dxfId="534" priority="372" operator="between">
      <formula>3</formula>
      <formula>30</formula>
    </cfRule>
    <cfRule type="cellIs" dxfId="533" priority="373" operator="equal">
      <formula>"C"</formula>
    </cfRule>
  </conditionalFormatting>
  <conditionalFormatting sqref="AB92:AD92">
    <cfRule type="cellIs" dxfId="532" priority="282" operator="between">
      <formula>3</formula>
      <formula>30</formula>
    </cfRule>
  </conditionalFormatting>
  <conditionalFormatting sqref="AB94:AD94">
    <cfRule type="cellIs" dxfId="531" priority="69" operator="between">
      <formula>3</formula>
      <formula>30</formula>
    </cfRule>
  </conditionalFormatting>
  <conditionalFormatting sqref="AB96:AD96">
    <cfRule type="cellIs" dxfId="530" priority="486" operator="between">
      <formula>3</formula>
      <formula>30</formula>
    </cfRule>
  </conditionalFormatting>
  <conditionalFormatting sqref="AB98:AD98">
    <cfRule type="cellIs" dxfId="529" priority="70" operator="lessThan">
      <formula>1.25</formula>
    </cfRule>
  </conditionalFormatting>
  <conditionalFormatting sqref="AB100:AD100">
    <cfRule type="cellIs" dxfId="528" priority="71" operator="between">
      <formula>3</formula>
      <formula>30</formula>
    </cfRule>
  </conditionalFormatting>
  <conditionalFormatting sqref="AB102:AD102">
    <cfRule type="cellIs" dxfId="527" priority="275" operator="between">
      <formula>3</formula>
      <formula>30</formula>
    </cfRule>
  </conditionalFormatting>
  <conditionalFormatting sqref="AB104:AD104">
    <cfRule type="cellIs" dxfId="526" priority="276" operator="between">
      <formula>3</formula>
      <formula>30</formula>
    </cfRule>
  </conditionalFormatting>
  <conditionalFormatting sqref="AB106:AD106">
    <cfRule type="cellIs" dxfId="525" priority="460" operator="between">
      <formula>2</formula>
      <formula>30</formula>
    </cfRule>
    <cfRule type="cellIs" dxfId="524" priority="461" operator="equal">
      <formula>"C"</formula>
    </cfRule>
  </conditionalFormatting>
  <conditionalFormatting sqref="AH66">
    <cfRule type="cellIs" dxfId="523" priority="72" operator="between">
      <formula>3</formula>
      <formula>16</formula>
    </cfRule>
  </conditionalFormatting>
  <conditionalFormatting sqref="AH68">
    <cfRule type="cellIs" dxfId="522" priority="84" operator="between">
      <formula>3</formula>
      <formula>16</formula>
    </cfRule>
  </conditionalFormatting>
  <conditionalFormatting sqref="AH235">
    <cfRule type="containsText" dxfId="521" priority="2" operator="containsText" text="N">
      <formula>NOT(ISERROR(SEARCH(("N"),(AH235))))</formula>
    </cfRule>
  </conditionalFormatting>
  <conditionalFormatting sqref="AH237">
    <cfRule type="containsText" dxfId="520" priority="3" operator="containsText" text="N">
      <formula>NOT(ISERROR(SEARCH(("N"),(AH237))))</formula>
    </cfRule>
  </conditionalFormatting>
  <conditionalFormatting sqref="AH239">
    <cfRule type="containsText" dxfId="519" priority="5" operator="containsText" text="R">
      <formula>NOT(ISERROR(SEARCH(("R"),(AH239))))</formula>
    </cfRule>
    <cfRule type="containsText" dxfId="518" priority="4" operator="containsText" text="N">
      <formula>NOT(ISERROR(SEARCH(("N"),(AH239))))</formula>
    </cfRule>
  </conditionalFormatting>
  <conditionalFormatting sqref="AH253">
    <cfRule type="containsText" dxfId="517" priority="7" operator="containsText" text="Y">
      <formula>NOT(ISERROR(SEARCH(("Y"),(AH253))))</formula>
    </cfRule>
  </conditionalFormatting>
  <conditionalFormatting sqref="AH283">
    <cfRule type="containsText" dxfId="516" priority="11" operator="containsText" text="N">
      <formula>NOT(ISERROR(SEARCH(("N"),(AH283))))</formula>
    </cfRule>
  </conditionalFormatting>
  <conditionalFormatting sqref="AH285">
    <cfRule type="containsText" dxfId="515" priority="12" operator="containsText" text="N">
      <formula>NOT(ISERROR(SEARCH(("N"),(AH285))))</formula>
    </cfRule>
  </conditionalFormatting>
  <conditionalFormatting sqref="AH287">
    <cfRule type="containsText" dxfId="514" priority="14" operator="containsText" text="R">
      <formula>NOT(ISERROR(SEARCH(("R"),(AH287))))</formula>
    </cfRule>
    <cfRule type="containsText" dxfId="513" priority="13" operator="containsText" text="N">
      <formula>NOT(ISERROR(SEARCH(("N"),(AH287))))</formula>
    </cfRule>
  </conditionalFormatting>
  <conditionalFormatting sqref="AH301">
    <cfRule type="containsText" dxfId="512" priority="16" operator="containsText" text="Y">
      <formula>NOT(ISERROR(SEARCH(("Y"),(AH301))))</formula>
    </cfRule>
  </conditionalFormatting>
  <conditionalFormatting sqref="AH255:AI255">
    <cfRule type="cellIs" dxfId="511" priority="8" operator="greaterThanOrEqual">
      <formula>80</formula>
    </cfRule>
  </conditionalFormatting>
  <conditionalFormatting sqref="AH303:AI303">
    <cfRule type="cellIs" dxfId="510" priority="17" operator="greaterThanOrEqual">
      <formula>80</formula>
    </cfRule>
  </conditionalFormatting>
  <conditionalFormatting sqref="AH20:AJ20">
    <cfRule type="cellIs" dxfId="509" priority="410" operator="between">
      <formula>3</formula>
      <formula>16</formula>
    </cfRule>
    <cfRule type="cellIs" dxfId="508" priority="411" operator="equal">
      <formula>"C"</formula>
    </cfRule>
  </conditionalFormatting>
  <conditionalFormatting sqref="AH22:AJ22">
    <cfRule type="cellIs" dxfId="507" priority="507" operator="equal">
      <formula>"C"</formula>
    </cfRule>
    <cfRule type="cellIs" dxfId="506" priority="506" operator="between">
      <formula>3</formula>
      <formula>16</formula>
    </cfRule>
  </conditionalFormatting>
  <conditionalFormatting sqref="AH24:AJ24">
    <cfRule type="cellIs" dxfId="505" priority="413" operator="equal">
      <formula>"C"</formula>
    </cfRule>
    <cfRule type="cellIs" dxfId="504" priority="412" operator="between">
      <formula>3</formula>
      <formula>16</formula>
    </cfRule>
  </conditionalFormatting>
  <conditionalFormatting sqref="AH26:AJ26">
    <cfRule type="cellIs" dxfId="503" priority="414" operator="between">
      <formula>3</formula>
      <formula>16</formula>
    </cfRule>
    <cfRule type="cellIs" dxfId="502" priority="415" operator="equal">
      <formula>"C"</formula>
    </cfRule>
  </conditionalFormatting>
  <conditionalFormatting sqref="AH28:AJ28">
    <cfRule type="cellIs" dxfId="501" priority="417" operator="equal">
      <formula>"C"</formula>
    </cfRule>
    <cfRule type="cellIs" dxfId="500" priority="416" operator="between">
      <formula>3</formula>
      <formula>16</formula>
    </cfRule>
  </conditionalFormatting>
  <conditionalFormatting sqref="AH30:AJ30">
    <cfRule type="cellIs" dxfId="499" priority="418" operator="between">
      <formula>3</formula>
      <formula>16</formula>
    </cfRule>
    <cfRule type="cellIs" dxfId="498" priority="419" operator="equal">
      <formula>"C"</formula>
    </cfRule>
  </conditionalFormatting>
  <conditionalFormatting sqref="AH32:AJ32">
    <cfRule type="cellIs" dxfId="497" priority="211" operator="equal">
      <formula>"HUM"</formula>
    </cfRule>
  </conditionalFormatting>
  <conditionalFormatting sqref="AH34:AJ34">
    <cfRule type="cellIs" dxfId="496" priority="310" operator="between">
      <formula>3</formula>
      <formula>16</formula>
    </cfRule>
  </conditionalFormatting>
  <conditionalFormatting sqref="AH40:AJ40">
    <cfRule type="cellIs" dxfId="495" priority="73" operator="between">
      <formula>3</formula>
      <formula>16</formula>
    </cfRule>
  </conditionalFormatting>
  <conditionalFormatting sqref="AH42:AJ42">
    <cfRule type="cellIs" dxfId="494" priority="212" operator="between">
      <formula>3</formula>
      <formula>16</formula>
    </cfRule>
  </conditionalFormatting>
  <conditionalFormatting sqref="AH44:AJ44">
    <cfRule type="cellIs" dxfId="493" priority="218" operator="between">
      <formula>3</formula>
      <formula>16</formula>
    </cfRule>
  </conditionalFormatting>
  <conditionalFormatting sqref="AH46:AJ46">
    <cfRule type="cellIs" dxfId="492" priority="74" operator="between">
      <formula>3</formula>
      <formula>16</formula>
    </cfRule>
  </conditionalFormatting>
  <conditionalFormatting sqref="AH48:AJ48">
    <cfRule type="cellIs" dxfId="491" priority="45" operator="between">
      <formula>3</formula>
      <formula>16</formula>
    </cfRule>
  </conditionalFormatting>
  <conditionalFormatting sqref="AH50:AJ50">
    <cfRule type="cellIs" dxfId="490" priority="225" operator="between">
      <formula>3</formula>
      <formula>16</formula>
    </cfRule>
  </conditionalFormatting>
  <conditionalFormatting sqref="AH52:AJ52">
    <cfRule type="cellIs" dxfId="489" priority="481" operator="between">
      <formula>3</formula>
      <formula>16</formula>
    </cfRule>
    <cfRule type="cellIs" dxfId="488" priority="482" operator="equal">
      <formula>"C"</formula>
    </cfRule>
  </conditionalFormatting>
  <conditionalFormatting sqref="AH54:AJ54 AN54:AP54 AT54:AV54 AZ54:BB54 BF54:BH54 BL54:BN54">
    <cfRule type="cellIs" dxfId="487" priority="342" operator="equal">
      <formula>"C"</formula>
    </cfRule>
  </conditionalFormatting>
  <conditionalFormatting sqref="AH54:AJ54">
    <cfRule type="cellIs" dxfId="486" priority="219" operator="between">
      <formula>3</formula>
      <formula>16</formula>
    </cfRule>
  </conditionalFormatting>
  <conditionalFormatting sqref="AH56:AJ56">
    <cfRule type="cellIs" dxfId="485" priority="444" operator="between">
      <formula>3</formula>
      <formula>16</formula>
    </cfRule>
    <cfRule type="cellIs" dxfId="484" priority="445" operator="equal">
      <formula>"C"</formula>
    </cfRule>
  </conditionalFormatting>
  <conditionalFormatting sqref="AH58:AJ58">
    <cfRule type="cellIs" dxfId="483" priority="220" operator="between">
      <formula>3</formula>
      <formula>16</formula>
    </cfRule>
  </conditionalFormatting>
  <conditionalFormatting sqref="AH60:AJ60">
    <cfRule type="cellIs" dxfId="482" priority="46" operator="between">
      <formula>3</formula>
      <formula>16</formula>
    </cfRule>
  </conditionalFormatting>
  <conditionalFormatting sqref="AH62:AJ62">
    <cfRule type="cellIs" dxfId="481" priority="47" operator="between">
      <formula>3</formula>
      <formula>16</formula>
    </cfRule>
  </conditionalFormatting>
  <conditionalFormatting sqref="AH64:AJ64">
    <cfRule type="cellIs" dxfId="480" priority="48" operator="between">
      <formula>3</formula>
      <formula>16</formula>
    </cfRule>
  </conditionalFormatting>
  <conditionalFormatting sqref="AH70:AJ70">
    <cfRule type="cellIs" dxfId="479" priority="98" operator="between">
      <formula>3</formula>
      <formula>16</formula>
    </cfRule>
  </conditionalFormatting>
  <conditionalFormatting sqref="AH72:AJ72">
    <cfRule type="cellIs" dxfId="478" priority="99" operator="between">
      <formula>3</formula>
      <formula>16</formula>
    </cfRule>
  </conditionalFormatting>
  <conditionalFormatting sqref="AH74:AJ74">
    <cfRule type="cellIs" dxfId="477" priority="351" operator="between">
      <formula>3</formula>
      <formula>16</formula>
    </cfRule>
  </conditionalFormatting>
  <conditionalFormatting sqref="AH76:AJ76">
    <cfRule type="cellIs" dxfId="476" priority="100" operator="between">
      <formula>3</formula>
      <formula>16</formula>
    </cfRule>
  </conditionalFormatting>
  <conditionalFormatting sqref="AH78:AJ78">
    <cfRule type="cellIs" dxfId="475" priority="101" operator="between">
      <formula>3</formula>
      <formula>16</formula>
    </cfRule>
  </conditionalFormatting>
  <conditionalFormatting sqref="AH80:AJ80">
    <cfRule type="cellIs" dxfId="474" priority="102" operator="between">
      <formula>3</formula>
      <formula>16</formula>
    </cfRule>
  </conditionalFormatting>
  <conditionalFormatting sqref="AH82:AJ82">
    <cfRule type="cellIs" dxfId="473" priority="311" operator="between">
      <formula>3</formula>
      <formula>16</formula>
    </cfRule>
  </conditionalFormatting>
  <conditionalFormatting sqref="AH84:AJ84">
    <cfRule type="cellIs" dxfId="472" priority="312" operator="between">
      <formula>3</formula>
      <formula>16</formula>
    </cfRule>
  </conditionalFormatting>
  <conditionalFormatting sqref="AH86:AJ86">
    <cfRule type="cellIs" dxfId="471" priority="50" operator="between">
      <formula>3</formula>
      <formula>16</formula>
    </cfRule>
  </conditionalFormatting>
  <conditionalFormatting sqref="AH88:AJ88">
    <cfRule type="cellIs" dxfId="470" priority="49" operator="between">
      <formula>3</formula>
      <formula>16</formula>
    </cfRule>
  </conditionalFormatting>
  <conditionalFormatting sqref="AH90:AJ90">
    <cfRule type="cellIs" dxfId="469" priority="374" operator="between">
      <formula>3</formula>
      <formula>16</formula>
    </cfRule>
    <cfRule type="cellIs" dxfId="468" priority="375" operator="equal">
      <formula>"C"</formula>
    </cfRule>
  </conditionalFormatting>
  <conditionalFormatting sqref="AH92:AJ92">
    <cfRule type="cellIs" dxfId="467" priority="51" operator="between">
      <formula>3</formula>
      <formula>16</formula>
    </cfRule>
  </conditionalFormatting>
  <conditionalFormatting sqref="AH94:AJ94">
    <cfRule type="cellIs" dxfId="466" priority="75" operator="between">
      <formula>3</formula>
      <formula>16</formula>
    </cfRule>
  </conditionalFormatting>
  <conditionalFormatting sqref="AH96:AJ96">
    <cfRule type="cellIs" dxfId="465" priority="487" operator="between">
      <formula>3</formula>
      <formula>16</formula>
    </cfRule>
  </conditionalFormatting>
  <conditionalFormatting sqref="AH98:AJ98">
    <cfRule type="cellIs" dxfId="464" priority="76" operator="lessThan">
      <formula>1.25</formula>
    </cfRule>
  </conditionalFormatting>
  <conditionalFormatting sqref="AH100:AJ100">
    <cfRule type="cellIs" dxfId="463" priority="77" operator="between">
      <formula>3</formula>
      <formula>16</formula>
    </cfRule>
  </conditionalFormatting>
  <conditionalFormatting sqref="AH102:AJ102">
    <cfRule type="cellIs" dxfId="462" priority="52" operator="between">
      <formula>3</formula>
      <formula>16</formula>
    </cfRule>
  </conditionalFormatting>
  <conditionalFormatting sqref="AH104:AJ104">
    <cfRule type="cellIs" dxfId="461" priority="53" operator="between">
      <formula>3</formula>
      <formula>16</formula>
    </cfRule>
  </conditionalFormatting>
  <conditionalFormatting sqref="AH106:AJ106">
    <cfRule type="cellIs" dxfId="460" priority="463" operator="equal">
      <formula>"C"</formula>
    </cfRule>
    <cfRule type="cellIs" dxfId="459" priority="462" operator="between">
      <formula>3</formula>
      <formula>30</formula>
    </cfRule>
  </conditionalFormatting>
  <conditionalFormatting sqref="AI257">
    <cfRule type="containsText" dxfId="458" priority="6" operator="containsText" text="n">
      <formula>NOT(ISERROR(SEARCH(("n"),(AI257))))</formula>
    </cfRule>
  </conditionalFormatting>
  <conditionalFormatting sqref="AI279">
    <cfRule type="cellIs" dxfId="457" priority="21" operator="greaterThanOrEqual">
      <formula>80</formula>
    </cfRule>
  </conditionalFormatting>
  <conditionalFormatting sqref="AI305">
    <cfRule type="containsText" dxfId="456" priority="15" operator="containsText" text="n">
      <formula>NOT(ISERROR(SEARCH(("n"),(AI305))))</formula>
    </cfRule>
  </conditionalFormatting>
  <conditionalFormatting sqref="AI107:AK107">
    <cfRule type="containsText" dxfId="455" priority="23" operator="containsText" text="YES">
      <formula>NOT(ISERROR(SEARCH(("YES"),(AI107))))</formula>
    </cfRule>
    <cfRule type="containsText" dxfId="454" priority="24" operator="containsText" text="No">
      <formula>NOT(ISERROR(SEARCH(("No"),(AI107))))</formula>
    </cfRule>
    <cfRule type="cellIs" dxfId="453" priority="22" operator="equal">
      <formula>"C"</formula>
    </cfRule>
  </conditionalFormatting>
  <conditionalFormatting sqref="AL116:AN117">
    <cfRule type="containsText" dxfId="452" priority="44" operator="containsText" text="Yes">
      <formula>NOT(ISERROR(SEARCH(("Yes"),(AL116))))</formula>
    </cfRule>
    <cfRule type="containsText" dxfId="451" priority="43" operator="containsText" text="No">
      <formula>NOT(ISERROR(SEARCH(("No"),(AL116))))</formula>
    </cfRule>
  </conditionalFormatting>
  <conditionalFormatting sqref="AM111">
    <cfRule type="containsText" dxfId="450" priority="28" operator="containsText" text="x">
      <formula>NOT(ISERROR(SEARCH(("x"),(AM111))))</formula>
    </cfRule>
  </conditionalFormatting>
  <conditionalFormatting sqref="AN66">
    <cfRule type="cellIs" dxfId="449" priority="223" operator="between">
      <formula>3</formula>
      <formula>16</formula>
    </cfRule>
  </conditionalFormatting>
  <conditionalFormatting sqref="AN111">
    <cfRule type="containsText" dxfId="448" priority="31" operator="containsText" text="YES">
      <formula>NOT(ISERROR(SEARCH(("YES"),(AN111))))</formula>
    </cfRule>
    <cfRule type="containsText" dxfId="447" priority="30" operator="containsText" text="NO">
      <formula>NOT(ISERROR(SEARCH(("NO"),(AN111))))</formula>
    </cfRule>
    <cfRule type="cellIs" dxfId="446" priority="29" operator="equal">
      <formula>"C"</formula>
    </cfRule>
  </conditionalFormatting>
  <conditionalFormatting sqref="AN20:AP20">
    <cfRule type="cellIs" dxfId="445" priority="420" operator="between">
      <formula>3</formula>
      <formula>16</formula>
    </cfRule>
    <cfRule type="cellIs" dxfId="444" priority="421" operator="equal">
      <formula>"C"</formula>
    </cfRule>
  </conditionalFormatting>
  <conditionalFormatting sqref="AN22:AP22">
    <cfRule type="cellIs" dxfId="443" priority="423" operator="equal">
      <formula>"C"</formula>
    </cfRule>
    <cfRule type="cellIs" dxfId="442" priority="422" operator="between">
      <formula>3</formula>
      <formula>16</formula>
    </cfRule>
  </conditionalFormatting>
  <conditionalFormatting sqref="AN24:AP24">
    <cfRule type="cellIs" dxfId="441" priority="425" operator="equal">
      <formula>"C"</formula>
    </cfRule>
    <cfRule type="cellIs" dxfId="440" priority="424" operator="between">
      <formula>3</formula>
      <formula>16</formula>
    </cfRule>
  </conditionalFormatting>
  <conditionalFormatting sqref="AN26:AP26">
    <cfRule type="cellIs" dxfId="439" priority="427" operator="equal">
      <formula>"C"</formula>
    </cfRule>
    <cfRule type="cellIs" dxfId="438" priority="426" operator="between">
      <formula>3</formula>
      <formula>16</formula>
    </cfRule>
  </conditionalFormatting>
  <conditionalFormatting sqref="AN28:AP28">
    <cfRule type="cellIs" dxfId="437" priority="429" operator="equal">
      <formula>"C"</formula>
    </cfRule>
    <cfRule type="cellIs" dxfId="436" priority="428" operator="between">
      <formula>3</formula>
      <formula>16</formula>
    </cfRule>
  </conditionalFormatting>
  <conditionalFormatting sqref="AN30:AP30">
    <cfRule type="cellIs" dxfId="435" priority="431" operator="equal">
      <formula>"C"</formula>
    </cfRule>
    <cfRule type="cellIs" dxfId="434" priority="430" operator="between">
      <formula>3</formula>
      <formula>16</formula>
    </cfRule>
  </conditionalFormatting>
  <conditionalFormatting sqref="AN32:AP32">
    <cfRule type="cellIs" dxfId="433" priority="474" operator="equal">
      <formula>"HUM"</formula>
    </cfRule>
    <cfRule type="cellIs" dxfId="432" priority="475" operator="equal">
      <formula>"C"</formula>
    </cfRule>
  </conditionalFormatting>
  <conditionalFormatting sqref="AN34:AP34">
    <cfRule type="cellIs" dxfId="431" priority="313" operator="between">
      <formula>3</formula>
      <formula>16</formula>
    </cfRule>
  </conditionalFormatting>
  <conditionalFormatting sqref="AN40:AP40">
    <cfRule type="cellIs" dxfId="430" priority="79" operator="between">
      <formula>3</formula>
      <formula>16</formula>
    </cfRule>
  </conditionalFormatting>
  <conditionalFormatting sqref="AN42:AP42">
    <cfRule type="cellIs" dxfId="429" priority="314" operator="between">
      <formula>3</formula>
      <formula>16</formula>
    </cfRule>
  </conditionalFormatting>
  <conditionalFormatting sqref="AN44:AP44">
    <cfRule type="cellIs" dxfId="428" priority="221" operator="between">
      <formula>3</formula>
      <formula>16</formula>
    </cfRule>
  </conditionalFormatting>
  <conditionalFormatting sqref="AN46:AP46">
    <cfRule type="cellIs" dxfId="427" priority="80" operator="between">
      <formula>3</formula>
      <formula>16</formula>
    </cfRule>
  </conditionalFormatting>
  <conditionalFormatting sqref="AN48:AP48">
    <cfRule type="cellIs" dxfId="426" priority="54" operator="between">
      <formula>3</formula>
      <formula>16</formula>
    </cfRule>
  </conditionalFormatting>
  <conditionalFormatting sqref="AN50:AP50">
    <cfRule type="cellIs" dxfId="425" priority="226" operator="between">
      <formula>3</formula>
      <formula>16</formula>
    </cfRule>
  </conditionalFormatting>
  <conditionalFormatting sqref="AN52:AP52">
    <cfRule type="cellIs" dxfId="424" priority="483" operator="between">
      <formula>3</formula>
      <formula>16</formula>
    </cfRule>
    <cfRule type="cellIs" dxfId="423" priority="484" operator="equal">
      <formula>"C"</formula>
    </cfRule>
  </conditionalFormatting>
  <conditionalFormatting sqref="AN54:AP54">
    <cfRule type="cellIs" dxfId="422" priority="222" operator="between">
      <formula>3</formula>
      <formula>16</formula>
    </cfRule>
  </conditionalFormatting>
  <conditionalFormatting sqref="AN56:AP56">
    <cfRule type="cellIs" dxfId="421" priority="446" operator="between">
      <formula>3</formula>
      <formula>16</formula>
    </cfRule>
    <cfRule type="cellIs" dxfId="420" priority="447" operator="equal">
      <formula>"C"</formula>
    </cfRule>
  </conditionalFormatting>
  <conditionalFormatting sqref="AN58:AP58">
    <cfRule type="cellIs" dxfId="419" priority="231" operator="between">
      <formula>3</formula>
      <formula>16</formula>
    </cfRule>
  </conditionalFormatting>
  <conditionalFormatting sqref="AN60:AP60">
    <cfRule type="cellIs" dxfId="418" priority="236" operator="between">
      <formula>3</formula>
      <formula>16</formula>
    </cfRule>
  </conditionalFormatting>
  <conditionalFormatting sqref="AN62:AP62">
    <cfRule type="cellIs" dxfId="417" priority="241" operator="between">
      <formula>3</formula>
      <formula>16</formula>
    </cfRule>
  </conditionalFormatting>
  <conditionalFormatting sqref="AN64:AP64">
    <cfRule type="cellIs" dxfId="416" priority="246" operator="between">
      <formula>3</formula>
      <formula>16</formula>
    </cfRule>
  </conditionalFormatting>
  <conditionalFormatting sqref="AN68:AP68">
    <cfRule type="cellIs" dxfId="415" priority="174" operator="between">
      <formula>3</formula>
      <formula>16</formula>
    </cfRule>
  </conditionalFormatting>
  <conditionalFormatting sqref="AN70:AP70">
    <cfRule type="cellIs" dxfId="414" priority="103" operator="between">
      <formula>3</formula>
      <formula>16</formula>
    </cfRule>
  </conditionalFormatting>
  <conditionalFormatting sqref="AN72:AP72">
    <cfRule type="cellIs" dxfId="413" priority="104" operator="between">
      <formula>3</formula>
      <formula>16</formula>
    </cfRule>
  </conditionalFormatting>
  <conditionalFormatting sqref="AN74:AP74">
    <cfRule type="cellIs" dxfId="412" priority="352" operator="between">
      <formula>3</formula>
      <formula>16</formula>
    </cfRule>
  </conditionalFormatting>
  <conditionalFormatting sqref="AN76:AP76">
    <cfRule type="cellIs" dxfId="411" priority="105" operator="between">
      <formula>3</formula>
      <formula>16</formula>
    </cfRule>
  </conditionalFormatting>
  <conditionalFormatting sqref="AN78:AP78">
    <cfRule type="cellIs" dxfId="410" priority="106" operator="between">
      <formula>3</formula>
      <formula>16</formula>
    </cfRule>
  </conditionalFormatting>
  <conditionalFormatting sqref="AN80:AP80">
    <cfRule type="cellIs" dxfId="409" priority="107" operator="between">
      <formula>3</formula>
      <formula>16</formula>
    </cfRule>
  </conditionalFormatting>
  <conditionalFormatting sqref="AN82:AP82">
    <cfRule type="cellIs" dxfId="408" priority="55" operator="between">
      <formula>3</formula>
      <formula>16</formula>
    </cfRule>
  </conditionalFormatting>
  <conditionalFormatting sqref="AN84:AP84">
    <cfRule type="cellIs" dxfId="407" priority="56" operator="between">
      <formula>3</formula>
      <formula>16</formula>
    </cfRule>
  </conditionalFormatting>
  <conditionalFormatting sqref="AN86:AP86">
    <cfRule type="cellIs" dxfId="406" priority="57" operator="between">
      <formula>3</formula>
      <formula>16</formula>
    </cfRule>
  </conditionalFormatting>
  <conditionalFormatting sqref="AN88:AP88">
    <cfRule type="cellIs" dxfId="405" priority="58" operator="between">
      <formula>3</formula>
      <formula>16</formula>
    </cfRule>
  </conditionalFormatting>
  <conditionalFormatting sqref="AN90:AP90">
    <cfRule type="cellIs" dxfId="404" priority="377" operator="equal">
      <formula>"C"</formula>
    </cfRule>
    <cfRule type="cellIs" dxfId="403" priority="376" operator="between">
      <formula>3</formula>
      <formula>16</formula>
    </cfRule>
  </conditionalFormatting>
  <conditionalFormatting sqref="AN92:AP92">
    <cfRule type="cellIs" dxfId="402" priority="59" operator="between">
      <formula>3</formula>
      <formula>16</formula>
    </cfRule>
  </conditionalFormatting>
  <conditionalFormatting sqref="AN94:AP94">
    <cfRule type="cellIs" dxfId="401" priority="81" operator="between">
      <formula>3</formula>
      <formula>16</formula>
    </cfRule>
  </conditionalFormatting>
  <conditionalFormatting sqref="AN96:AP96">
    <cfRule type="cellIs" dxfId="400" priority="488" operator="between">
      <formula>3</formula>
      <formula>16</formula>
    </cfRule>
  </conditionalFormatting>
  <conditionalFormatting sqref="AN98:AP98">
    <cfRule type="cellIs" dxfId="399" priority="82" operator="lessThan">
      <formula>1.25</formula>
    </cfRule>
  </conditionalFormatting>
  <conditionalFormatting sqref="AN100:AP100">
    <cfRule type="cellIs" dxfId="398" priority="83" operator="between">
      <formula>3</formula>
      <formula>16</formula>
    </cfRule>
  </conditionalFormatting>
  <conditionalFormatting sqref="AN102:AP102">
    <cfRule type="cellIs" dxfId="397" priority="60" operator="between">
      <formula>3</formula>
      <formula>16</formula>
    </cfRule>
  </conditionalFormatting>
  <conditionalFormatting sqref="AN104:AP104">
    <cfRule type="cellIs" dxfId="396" priority="61" operator="between">
      <formula>3</formula>
      <formula>16</formula>
    </cfRule>
  </conditionalFormatting>
  <conditionalFormatting sqref="AN106:AP106">
    <cfRule type="cellIs" dxfId="395" priority="464" operator="between">
      <formula>2</formula>
      <formula>30</formula>
    </cfRule>
    <cfRule type="cellIs" dxfId="394" priority="465" operator="equal">
      <formula>"C"</formula>
    </cfRule>
  </conditionalFormatting>
  <conditionalFormatting sqref="AO109:AQ109">
    <cfRule type="containsText" dxfId="393" priority="37" operator="containsText" text="YES">
      <formula>NOT(ISERROR(SEARCH(("YES"),(AO109))))</formula>
    </cfRule>
    <cfRule type="containsText" dxfId="392" priority="36" operator="containsText" text="NO">
      <formula>NOT(ISERROR(SEARCH(("NO"),(AO109))))</formula>
    </cfRule>
    <cfRule type="cellIs" dxfId="391" priority="35" operator="equal">
      <formula>"C"</formula>
    </cfRule>
  </conditionalFormatting>
  <conditionalFormatting sqref="AO116:AQ117">
    <cfRule type="cellIs" dxfId="390" priority="319" operator="equal">
      <formula>"NO"</formula>
    </cfRule>
  </conditionalFormatting>
  <conditionalFormatting sqref="AP108:AR108">
    <cfRule type="containsText" dxfId="389" priority="42" operator="containsText" text="Yes">
      <formula>NOT(ISERROR(SEARCH(("Yes"),(AP108))))</formula>
    </cfRule>
    <cfRule type="cellIs" dxfId="388" priority="40" operator="equal">
      <formula>"C"</formula>
    </cfRule>
    <cfRule type="containsText" dxfId="387" priority="41" operator="containsText" text="No">
      <formula>NOT(ISERROR(SEARCH(("No"),(AP108))))</formula>
    </cfRule>
  </conditionalFormatting>
  <conditionalFormatting sqref="AR116:AT117">
    <cfRule type="containsText" dxfId="386" priority="284" operator="containsText" text="Yes">
      <formula>NOT(ISERROR(SEARCH(("Yes"),(AR116))))</formula>
    </cfRule>
    <cfRule type="containsText" dxfId="385" priority="283" operator="containsText" text="No">
      <formula>NOT(ISERROR(SEARCH(("No"),(AR116))))</formula>
    </cfRule>
  </conditionalFormatting>
  <conditionalFormatting sqref="AS110:AU110">
    <cfRule type="containsText" dxfId="384" priority="33" operator="containsText" text="YES">
      <formula>NOT(ISERROR(SEARCH(("YES"),(AS110))))</formula>
    </cfRule>
    <cfRule type="containsText" dxfId="383" priority="34" operator="containsText" text="NO">
      <formula>NOT(ISERROR(SEARCH(("NO"),(AS110))))</formula>
    </cfRule>
    <cfRule type="cellIs" dxfId="382" priority="32" operator="equal">
      <formula>"C"</formula>
    </cfRule>
  </conditionalFormatting>
  <conditionalFormatting sqref="AT40">
    <cfRule type="cellIs" dxfId="381" priority="85" operator="between">
      <formula>3</formula>
      <formula>16</formula>
    </cfRule>
  </conditionalFormatting>
  <conditionalFormatting sqref="AT42">
    <cfRule type="cellIs" dxfId="380" priority="214" operator="between">
      <formula>3</formula>
      <formula>16</formula>
    </cfRule>
  </conditionalFormatting>
  <conditionalFormatting sqref="AT66">
    <cfRule type="cellIs" dxfId="379" priority="252" operator="between">
      <formula>3</formula>
      <formula>16</formula>
    </cfRule>
  </conditionalFormatting>
  <conditionalFormatting sqref="AT68">
    <cfRule type="cellIs" dxfId="378" priority="108" operator="between">
      <formula>3</formula>
      <formula>16</formula>
    </cfRule>
  </conditionalFormatting>
  <conditionalFormatting sqref="AT20:AV20">
    <cfRule type="cellIs" dxfId="377" priority="432" operator="between">
      <formula>3</formula>
      <formula>16</formula>
    </cfRule>
    <cfRule type="cellIs" dxfId="376" priority="433" operator="equal">
      <formula>"C"</formula>
    </cfRule>
  </conditionalFormatting>
  <conditionalFormatting sqref="AT22:AV22">
    <cfRule type="cellIs" dxfId="375" priority="434" operator="between">
      <formula>3</formula>
      <formula>16</formula>
    </cfRule>
    <cfRule type="cellIs" dxfId="374" priority="435" operator="equal">
      <formula>"C"</formula>
    </cfRule>
  </conditionalFormatting>
  <conditionalFormatting sqref="AT24:AV24">
    <cfRule type="cellIs" dxfId="373" priority="436" operator="between">
      <formula>3</formula>
      <formula>16</formula>
    </cfRule>
    <cfRule type="cellIs" dxfId="372" priority="437" operator="equal">
      <formula>"C"</formula>
    </cfRule>
  </conditionalFormatting>
  <conditionalFormatting sqref="AT26:AV26">
    <cfRule type="cellIs" dxfId="371" priority="439" operator="equal">
      <formula>"C"</formula>
    </cfRule>
    <cfRule type="cellIs" dxfId="370" priority="438" operator="between">
      <formula>3</formula>
      <formula>16</formula>
    </cfRule>
  </conditionalFormatting>
  <conditionalFormatting sqref="AT28:AV28">
    <cfRule type="cellIs" dxfId="369" priority="440" operator="between">
      <formula>3</formula>
      <formula>16</formula>
    </cfRule>
    <cfRule type="cellIs" dxfId="368" priority="441" operator="equal">
      <formula>"C"</formula>
    </cfRule>
  </conditionalFormatting>
  <conditionalFormatting sqref="AT30:AV30">
    <cfRule type="cellIs" dxfId="367" priority="442" operator="between">
      <formula>3</formula>
      <formula>16</formula>
    </cfRule>
    <cfRule type="cellIs" dxfId="366" priority="443" operator="equal">
      <formula>"C"</formula>
    </cfRule>
  </conditionalFormatting>
  <conditionalFormatting sqref="AT32:AV32">
    <cfRule type="cellIs" dxfId="365" priority="213" operator="equal">
      <formula>"HUM"</formula>
    </cfRule>
  </conditionalFormatting>
  <conditionalFormatting sqref="AT34:AV34">
    <cfRule type="cellIs" dxfId="364" priority="315" operator="between">
      <formula>3</formula>
      <formula>16</formula>
    </cfRule>
  </conditionalFormatting>
  <conditionalFormatting sqref="AT44:AV44">
    <cfRule type="cellIs" dxfId="363" priority="257" operator="between">
      <formula>3</formula>
      <formula>16</formula>
    </cfRule>
  </conditionalFormatting>
  <conditionalFormatting sqref="AT46:AV46">
    <cfRule type="cellIs" dxfId="362" priority="173" operator="between">
      <formula>3</formula>
      <formula>16</formula>
    </cfRule>
  </conditionalFormatting>
  <conditionalFormatting sqref="AT48:AV48">
    <cfRule type="cellIs" dxfId="361" priority="109" operator="between">
      <formula>3</formula>
      <formula>16</formula>
    </cfRule>
  </conditionalFormatting>
  <conditionalFormatting sqref="AT50:AV50">
    <cfRule type="cellIs" dxfId="360" priority="227" operator="between">
      <formula>3</formula>
      <formula>16</formula>
    </cfRule>
  </conditionalFormatting>
  <conditionalFormatting sqref="AT52:AV52">
    <cfRule type="cellIs" dxfId="359" priority="316" operator="between">
      <formula>3</formula>
      <formula>16</formula>
    </cfRule>
    <cfRule type="cellIs" dxfId="358" priority="341" operator="equal">
      <formula>"C"</formula>
    </cfRule>
  </conditionalFormatting>
  <conditionalFormatting sqref="AT54:AV54">
    <cfRule type="cellIs" dxfId="357" priority="110" operator="between">
      <formula>3</formula>
      <formula>16</formula>
    </cfRule>
  </conditionalFormatting>
  <conditionalFormatting sqref="AT56:AV56">
    <cfRule type="cellIs" dxfId="356" priority="448" operator="between">
      <formula>3</formula>
      <formula>16</formula>
    </cfRule>
    <cfRule type="cellIs" dxfId="355" priority="449" operator="equal">
      <formula>"C"</formula>
    </cfRule>
  </conditionalFormatting>
  <conditionalFormatting sqref="AT58:AV58">
    <cfRule type="cellIs" dxfId="354" priority="232" operator="between">
      <formula>3</formula>
      <formula>16</formula>
    </cfRule>
  </conditionalFormatting>
  <conditionalFormatting sqref="AT60:AV60">
    <cfRule type="cellIs" dxfId="353" priority="237" operator="between">
      <formula>3</formula>
      <formula>16</formula>
    </cfRule>
  </conditionalFormatting>
  <conditionalFormatting sqref="AT62:AV62">
    <cfRule type="cellIs" dxfId="352" priority="242" operator="between">
      <formula>3</formula>
      <formula>16</formula>
    </cfRule>
  </conditionalFormatting>
  <conditionalFormatting sqref="AT64:AV64">
    <cfRule type="cellIs" dxfId="351" priority="247" operator="between">
      <formula>3</formula>
      <formula>16</formula>
    </cfRule>
  </conditionalFormatting>
  <conditionalFormatting sqref="AT70:AV70">
    <cfRule type="cellIs" dxfId="350" priority="176" operator="between">
      <formula>3</formula>
      <formula>16</formula>
    </cfRule>
  </conditionalFormatting>
  <conditionalFormatting sqref="AT72:AV72">
    <cfRule type="cellIs" dxfId="349" priority="111" operator="between">
      <formula>3</formula>
      <formula>16</formula>
    </cfRule>
  </conditionalFormatting>
  <conditionalFormatting sqref="AT74:AV74">
    <cfRule type="cellIs" dxfId="348" priority="353" operator="between">
      <formula>3</formula>
      <formula>16</formula>
    </cfRule>
  </conditionalFormatting>
  <conditionalFormatting sqref="AT76:AV76">
    <cfRule type="cellIs" dxfId="347" priority="112" operator="between">
      <formula>3</formula>
      <formula>16</formula>
    </cfRule>
  </conditionalFormatting>
  <conditionalFormatting sqref="AT78:AV78">
    <cfRule type="cellIs" dxfId="346" priority="113" operator="between">
      <formula>3</formula>
      <formula>16</formula>
    </cfRule>
  </conditionalFormatting>
  <conditionalFormatting sqref="AT80:AV80">
    <cfRule type="cellIs" dxfId="345" priority="114" operator="between">
      <formula>3</formula>
      <formula>16</formula>
    </cfRule>
  </conditionalFormatting>
  <conditionalFormatting sqref="AT82:AV82">
    <cfRule type="cellIs" dxfId="344" priority="115" operator="between">
      <formula>3</formula>
      <formula>16</formula>
    </cfRule>
  </conditionalFormatting>
  <conditionalFormatting sqref="AT84:AV84">
    <cfRule type="cellIs" dxfId="343" priority="116" operator="between">
      <formula>3</formula>
      <formula>16</formula>
    </cfRule>
  </conditionalFormatting>
  <conditionalFormatting sqref="AT88:AV88">
    <cfRule type="cellIs" dxfId="342" priority="118" operator="between">
      <formula>3</formula>
      <formula>16</formula>
    </cfRule>
  </conditionalFormatting>
  <conditionalFormatting sqref="AT90:AV90">
    <cfRule type="cellIs" dxfId="341" priority="378" operator="between">
      <formula>3</formula>
      <formula>16</formula>
    </cfRule>
    <cfRule type="cellIs" dxfId="340" priority="379" operator="equal">
      <formula>"C"</formula>
    </cfRule>
  </conditionalFormatting>
  <conditionalFormatting sqref="AT92:AV92">
    <cfRule type="cellIs" dxfId="339" priority="119" operator="between">
      <formula>3</formula>
      <formula>16</formula>
    </cfRule>
  </conditionalFormatting>
  <conditionalFormatting sqref="AT94:AV94">
    <cfRule type="cellIs" dxfId="338" priority="120" operator="between">
      <formula>3</formula>
      <formula>16</formula>
    </cfRule>
  </conditionalFormatting>
  <conditionalFormatting sqref="AT96:AV96">
    <cfRule type="cellIs" dxfId="337" priority="490" operator="between">
      <formula>3</formula>
      <formula>16</formula>
    </cfRule>
  </conditionalFormatting>
  <conditionalFormatting sqref="AT98:AV98 AN98:AP98 AH98:AJ98 AB98:AD98">
    <cfRule type="cellIs" dxfId="336" priority="508" operator="equal">
      <formula>0</formula>
    </cfRule>
  </conditionalFormatting>
  <conditionalFormatting sqref="AT98:AV98">
    <cfRule type="cellIs" dxfId="335" priority="121" operator="lessThan">
      <formula>1</formula>
    </cfRule>
  </conditionalFormatting>
  <conditionalFormatting sqref="AT100:AV100">
    <cfRule type="cellIs" dxfId="334" priority="122" operator="between">
      <formula>3</formula>
      <formula>16</formula>
    </cfRule>
  </conditionalFormatting>
  <conditionalFormatting sqref="AT102:AV102">
    <cfRule type="cellIs" dxfId="333" priority="123" operator="between">
      <formula>3</formula>
      <formula>16</formula>
    </cfRule>
  </conditionalFormatting>
  <conditionalFormatting sqref="AT104:AV104">
    <cfRule type="cellIs" dxfId="332" priority="124" operator="between">
      <formula>3</formula>
      <formula>16</formula>
    </cfRule>
  </conditionalFormatting>
  <conditionalFormatting sqref="AT106:AV106">
    <cfRule type="cellIs" dxfId="331" priority="467" operator="equal">
      <formula>"C"</formula>
    </cfRule>
    <cfRule type="cellIs" dxfId="330" priority="466" operator="between">
      <formula>1</formula>
      <formula>30</formula>
    </cfRule>
  </conditionalFormatting>
  <conditionalFormatting sqref="AT86:BB86">
    <cfRule type="cellIs" dxfId="329" priority="117" operator="between">
      <formula>3</formula>
      <formula>16</formula>
    </cfRule>
  </conditionalFormatting>
  <conditionalFormatting sqref="AU116:AW117">
    <cfRule type="cellIs" dxfId="328" priority="320" operator="equal">
      <formula>"NO"</formula>
    </cfRule>
  </conditionalFormatting>
  <conditionalFormatting sqref="AW110:AY110">
    <cfRule type="containsText" dxfId="327" priority="25" operator="containsText" text="X">
      <formula>NOT(ISERROR(SEARCH(("X"),(AW110))))</formula>
    </cfRule>
  </conditionalFormatting>
  <conditionalFormatting sqref="AX116:AZ117">
    <cfRule type="containsText" dxfId="326" priority="286" operator="containsText" text="Yes">
      <formula>NOT(ISERROR(SEARCH(("Yes"),(AX116))))</formula>
    </cfRule>
    <cfRule type="containsText" dxfId="325" priority="285" operator="containsText" text="No">
      <formula>NOT(ISERROR(SEARCH(("No"),(AX116))))</formula>
    </cfRule>
  </conditionalFormatting>
  <conditionalFormatting sqref="AZ34">
    <cfRule type="cellIs" dxfId="324" priority="87" operator="between">
      <formula>3</formula>
      <formula>16</formula>
    </cfRule>
  </conditionalFormatting>
  <conditionalFormatting sqref="AZ40">
    <cfRule type="cellIs" dxfId="323" priority="88" operator="between">
      <formula>3</formula>
      <formula>16</formula>
    </cfRule>
  </conditionalFormatting>
  <conditionalFormatting sqref="AZ48">
    <cfRule type="cellIs" dxfId="322" priority="129" operator="between">
      <formula>3</formula>
      <formula>16</formula>
    </cfRule>
  </conditionalFormatting>
  <conditionalFormatting sqref="AZ66">
    <cfRule type="cellIs" dxfId="321" priority="253" operator="between">
      <formula>3</formula>
      <formula>16</formula>
    </cfRule>
  </conditionalFormatting>
  <conditionalFormatting sqref="AZ20:BB20">
    <cfRule type="cellIs" dxfId="320" priority="260" operator="equal">
      <formula>"C"</formula>
    </cfRule>
    <cfRule type="cellIs" dxfId="319" priority="261" operator="between">
      <formula>3</formula>
      <formula>16</formula>
    </cfRule>
  </conditionalFormatting>
  <conditionalFormatting sqref="AZ22:BB22 BF22:BH22 BL22:BN22">
    <cfRule type="cellIs" dxfId="318" priority="328" operator="equal">
      <formula>"C"</formula>
    </cfRule>
  </conditionalFormatting>
  <conditionalFormatting sqref="AZ22:BB22">
    <cfRule type="cellIs" dxfId="317" priority="266" operator="between">
      <formula>3</formula>
      <formula>16</formula>
    </cfRule>
  </conditionalFormatting>
  <conditionalFormatting sqref="AZ24:BB24 BF24:BH24 BL24:BN24">
    <cfRule type="cellIs" dxfId="316" priority="329" operator="equal">
      <formula>"C"</formula>
    </cfRule>
  </conditionalFormatting>
  <conditionalFormatting sqref="AZ24:BB24">
    <cfRule type="cellIs" dxfId="315" priority="269" operator="between">
      <formula>3</formula>
      <formula>16</formula>
    </cfRule>
  </conditionalFormatting>
  <conditionalFormatting sqref="AZ26:BB26 BF26:BH26 BL26:BN26">
    <cfRule type="cellIs" dxfId="314" priority="330" operator="equal">
      <formula>"C"</formula>
    </cfRule>
  </conditionalFormatting>
  <conditionalFormatting sqref="AZ26:BB26">
    <cfRule type="cellIs" dxfId="313" priority="272" operator="between">
      <formula>3</formula>
      <formula>16</formula>
    </cfRule>
  </conditionalFormatting>
  <conditionalFormatting sqref="AZ28:BB28 BF28:BH28 BL28:BN28">
    <cfRule type="cellIs" dxfId="312" priority="331" operator="equal">
      <formula>"C"</formula>
    </cfRule>
  </conditionalFormatting>
  <conditionalFormatting sqref="AZ28:BB28">
    <cfRule type="cellIs" dxfId="311" priority="125" operator="between">
      <formula>3</formula>
      <formula>16</formula>
    </cfRule>
  </conditionalFormatting>
  <conditionalFormatting sqref="AZ30:BB30">
    <cfRule type="cellIs" dxfId="310" priority="126" operator="between">
      <formula>3</formula>
      <formula>16</formula>
    </cfRule>
  </conditionalFormatting>
  <conditionalFormatting sqref="AZ32:BB32">
    <cfRule type="cellIs" dxfId="309" priority="127" operator="between">
      <formula>3</formula>
      <formula>16</formula>
    </cfRule>
  </conditionalFormatting>
  <conditionalFormatting sqref="AZ42:BB42">
    <cfRule type="cellIs" dxfId="308" priority="128" operator="between">
      <formula>3</formula>
      <formula>16</formula>
    </cfRule>
  </conditionalFormatting>
  <conditionalFormatting sqref="AZ44:BB44">
    <cfRule type="cellIs" dxfId="307" priority="258" operator="between">
      <formula>3</formula>
      <formula>16</formula>
    </cfRule>
  </conditionalFormatting>
  <conditionalFormatting sqref="AZ46:BB46">
    <cfRule type="cellIs" dxfId="306" priority="171" operator="between">
      <formula>3</formula>
      <formula>16</formula>
    </cfRule>
  </conditionalFormatting>
  <conditionalFormatting sqref="AZ50:BB50">
    <cfRule type="cellIs" dxfId="305" priority="228" operator="between">
      <formula>3</formula>
      <formula>16</formula>
    </cfRule>
  </conditionalFormatting>
  <conditionalFormatting sqref="AZ52:BB52">
    <cfRule type="cellIs" dxfId="304" priority="495" operator="equal">
      <formula>"C"</formula>
    </cfRule>
    <cfRule type="cellIs" dxfId="303" priority="494" operator="between">
      <formula>3</formula>
      <formula>16</formula>
    </cfRule>
  </conditionalFormatting>
  <conditionalFormatting sqref="AZ54:BB54">
    <cfRule type="cellIs" dxfId="302" priority="130" operator="between">
      <formula>3</formula>
      <formula>16</formula>
    </cfRule>
  </conditionalFormatting>
  <conditionalFormatting sqref="AZ56:BB56">
    <cfRule type="cellIs" dxfId="301" priority="451" operator="equal">
      <formula>"C"</formula>
    </cfRule>
    <cfRule type="cellIs" dxfId="300" priority="450" operator="between">
      <formula>3</formula>
      <formula>16</formula>
    </cfRule>
  </conditionalFormatting>
  <conditionalFormatting sqref="AZ58:BB58">
    <cfRule type="cellIs" dxfId="299" priority="233" operator="between">
      <formula>3</formula>
      <formula>16</formula>
    </cfRule>
  </conditionalFormatting>
  <conditionalFormatting sqref="AZ60:BB60">
    <cfRule type="cellIs" dxfId="298" priority="238" operator="between">
      <formula>3</formula>
      <formula>16</formula>
    </cfRule>
  </conditionalFormatting>
  <conditionalFormatting sqref="AZ62:BB62">
    <cfRule type="cellIs" dxfId="297" priority="243" operator="between">
      <formula>3</formula>
      <formula>16</formula>
    </cfRule>
  </conditionalFormatting>
  <conditionalFormatting sqref="AZ64:BB64">
    <cfRule type="cellIs" dxfId="296" priority="248" operator="between">
      <formula>3</formula>
      <formula>16</formula>
    </cfRule>
  </conditionalFormatting>
  <conditionalFormatting sqref="AZ68:BB68">
    <cfRule type="cellIs" dxfId="295" priority="131" operator="between">
      <formula>3</formula>
      <formula>16</formula>
    </cfRule>
  </conditionalFormatting>
  <conditionalFormatting sqref="AZ70:BB70">
    <cfRule type="cellIs" dxfId="294" priority="132" operator="between">
      <formula>3</formula>
      <formula>16</formula>
    </cfRule>
  </conditionalFormatting>
  <conditionalFormatting sqref="AZ72:BB72">
    <cfRule type="cellIs" dxfId="293" priority="133" operator="between">
      <formula>3</formula>
      <formula>16</formula>
    </cfRule>
  </conditionalFormatting>
  <conditionalFormatting sqref="AZ74:BB74">
    <cfRule type="cellIs" dxfId="292" priority="354" operator="between">
      <formula>3</formula>
      <formula>16</formula>
    </cfRule>
  </conditionalFormatting>
  <conditionalFormatting sqref="AZ76:BB76">
    <cfRule type="cellIs" dxfId="291" priority="134" operator="between">
      <formula>3</formula>
      <formula>16</formula>
    </cfRule>
  </conditionalFormatting>
  <conditionalFormatting sqref="AZ78:BB78">
    <cfRule type="cellIs" dxfId="290" priority="135" operator="between">
      <formula>3</formula>
      <formula>16</formula>
    </cfRule>
  </conditionalFormatting>
  <conditionalFormatting sqref="AZ80:BB80">
    <cfRule type="cellIs" dxfId="289" priority="136" operator="between">
      <formula>3</formula>
      <formula>16</formula>
    </cfRule>
  </conditionalFormatting>
  <conditionalFormatting sqref="AZ82:BB82">
    <cfRule type="cellIs" dxfId="288" priority="137" operator="between">
      <formula>3</formula>
      <formula>16</formula>
    </cfRule>
  </conditionalFormatting>
  <conditionalFormatting sqref="AZ84:BB84">
    <cfRule type="cellIs" dxfId="287" priority="138" operator="between">
      <formula>3</formula>
      <formula>16</formula>
    </cfRule>
  </conditionalFormatting>
  <conditionalFormatting sqref="AZ88:BB88">
    <cfRule type="cellIs" dxfId="286" priority="140" operator="between">
      <formula>3</formula>
      <formula>16</formula>
    </cfRule>
  </conditionalFormatting>
  <conditionalFormatting sqref="AZ90:BB90">
    <cfRule type="cellIs" dxfId="285" priority="380" operator="between">
      <formula>3</formula>
      <formula>16</formula>
    </cfRule>
    <cfRule type="cellIs" dxfId="284" priority="381" operator="equal">
      <formula>"C"</formula>
    </cfRule>
  </conditionalFormatting>
  <conditionalFormatting sqref="AZ92:BB92">
    <cfRule type="cellIs" dxfId="283" priority="141" operator="between">
      <formula>3</formula>
      <formula>16</formula>
    </cfRule>
  </conditionalFormatting>
  <conditionalFormatting sqref="AZ94:BB94">
    <cfRule type="cellIs" dxfId="282" priority="142" operator="between">
      <formula>3</formula>
      <formula>16</formula>
    </cfRule>
  </conditionalFormatting>
  <conditionalFormatting sqref="AZ96:BB96">
    <cfRule type="cellIs" dxfId="281" priority="491" operator="between">
      <formula>3</formula>
      <formula>16</formula>
    </cfRule>
  </conditionalFormatting>
  <conditionalFormatting sqref="AZ98:BB98">
    <cfRule type="cellIs" dxfId="280" priority="143" operator="between">
      <formula>3</formula>
      <formula>16</formula>
    </cfRule>
  </conditionalFormatting>
  <conditionalFormatting sqref="AZ100:BB100">
    <cfRule type="cellIs" dxfId="279" priority="144" operator="between">
      <formula>3</formula>
      <formula>16</formula>
    </cfRule>
  </conditionalFormatting>
  <conditionalFormatting sqref="AZ102:BB102">
    <cfRule type="cellIs" dxfId="278" priority="145" operator="between">
      <formula>3</formula>
      <formula>16</formula>
    </cfRule>
  </conditionalFormatting>
  <conditionalFormatting sqref="AZ104:BB104">
    <cfRule type="cellIs" dxfId="277" priority="146" operator="between">
      <formula>3</formula>
      <formula>16</formula>
    </cfRule>
  </conditionalFormatting>
  <conditionalFormatting sqref="AZ106:BB106">
    <cfRule type="cellIs" dxfId="276" priority="468" operator="between">
      <formula>2</formula>
      <formula>30</formula>
    </cfRule>
    <cfRule type="cellIs" dxfId="275" priority="469" operator="equal">
      <formula>"C"</formula>
    </cfRule>
  </conditionalFormatting>
  <conditionalFormatting sqref="BA116:BC117">
    <cfRule type="cellIs" dxfId="274" priority="321" operator="equal">
      <formula>"NO"</formula>
    </cfRule>
  </conditionalFormatting>
  <conditionalFormatting sqref="BD116:BF116">
    <cfRule type="containsText" dxfId="273" priority="287" operator="containsText" text="No">
      <formula>NOT(ISERROR(SEARCH(("No"),(BD116))))</formula>
    </cfRule>
    <cfRule type="containsText" dxfId="272" priority="288" operator="containsText" text="Yes">
      <formula>NOT(ISERROR(SEARCH(("Yes"),(BD116))))</formula>
    </cfRule>
  </conditionalFormatting>
  <conditionalFormatting sqref="BF34">
    <cfRule type="cellIs" dxfId="271" priority="90" operator="between">
      <formula>3</formula>
      <formula>16</formula>
    </cfRule>
  </conditionalFormatting>
  <conditionalFormatting sqref="BF40">
    <cfRule type="cellIs" dxfId="270" priority="89" operator="between">
      <formula>3</formula>
      <formula>16</formula>
    </cfRule>
  </conditionalFormatting>
  <conditionalFormatting sqref="BF66">
    <cfRule type="cellIs" dxfId="269" priority="254" operator="between">
      <formula>3</formula>
      <formula>16</formula>
    </cfRule>
  </conditionalFormatting>
  <conditionalFormatting sqref="BF20:BH20">
    <cfRule type="cellIs" dxfId="268" priority="263" operator="between">
      <formula>3</formula>
      <formula>16</formula>
    </cfRule>
    <cfRule type="cellIs" dxfId="267" priority="262" operator="equal">
      <formula>"C"</formula>
    </cfRule>
  </conditionalFormatting>
  <conditionalFormatting sqref="BF22:BH22">
    <cfRule type="cellIs" dxfId="266" priority="267" operator="between">
      <formula>3</formula>
      <formula>16</formula>
    </cfRule>
  </conditionalFormatting>
  <conditionalFormatting sqref="BF24:BH24">
    <cfRule type="cellIs" dxfId="265" priority="270" operator="between">
      <formula>3</formula>
      <formula>16</formula>
    </cfRule>
  </conditionalFormatting>
  <conditionalFormatting sqref="BF26:BH26">
    <cfRule type="cellIs" dxfId="264" priority="273" operator="between">
      <formula>3</formula>
      <formula>16</formula>
    </cfRule>
  </conditionalFormatting>
  <conditionalFormatting sqref="BF28:BH28">
    <cfRule type="cellIs" dxfId="263" priority="147" operator="between">
      <formula>3</formula>
      <formula>16</formula>
    </cfRule>
  </conditionalFormatting>
  <conditionalFormatting sqref="BF30:BH30">
    <cfRule type="cellIs" dxfId="262" priority="148" operator="between">
      <formula>3</formula>
      <formula>30</formula>
    </cfRule>
  </conditionalFormatting>
  <conditionalFormatting sqref="BF32:BH32">
    <cfRule type="cellIs" dxfId="261" priority="149" operator="between">
      <formula>3</formula>
      <formula>16</formula>
    </cfRule>
  </conditionalFormatting>
  <conditionalFormatting sqref="BF42:BH42">
    <cfRule type="cellIs" dxfId="260" priority="150" operator="between">
      <formula>3</formula>
      <formula>16</formula>
    </cfRule>
  </conditionalFormatting>
  <conditionalFormatting sqref="BF44:BH44">
    <cfRule type="cellIs" dxfId="259" priority="259" operator="between">
      <formula>3</formula>
      <formula>16</formula>
    </cfRule>
  </conditionalFormatting>
  <conditionalFormatting sqref="BF46:BH46">
    <cfRule type="cellIs" dxfId="258" priority="172" operator="between">
      <formula>3</formula>
      <formula>16</formula>
    </cfRule>
  </conditionalFormatting>
  <conditionalFormatting sqref="BF48:BH48">
    <cfRule type="cellIs" dxfId="257" priority="151" operator="between">
      <formula>3</formula>
      <formula>16</formula>
    </cfRule>
  </conditionalFormatting>
  <conditionalFormatting sqref="BF50:BH50">
    <cfRule type="cellIs" dxfId="256" priority="229" operator="between">
      <formula>3</formula>
      <formula>16</formula>
    </cfRule>
  </conditionalFormatting>
  <conditionalFormatting sqref="BF52:BH52">
    <cfRule type="cellIs" dxfId="255" priority="496" operator="between">
      <formula>3</formula>
      <formula>16</formula>
    </cfRule>
    <cfRule type="cellIs" dxfId="254" priority="497" operator="equal">
      <formula>"C"</formula>
    </cfRule>
  </conditionalFormatting>
  <conditionalFormatting sqref="BF54:BH54">
    <cfRule type="cellIs" dxfId="253" priority="152" operator="between">
      <formula>3</formula>
      <formula>16</formula>
    </cfRule>
  </conditionalFormatting>
  <conditionalFormatting sqref="BF56:BH56">
    <cfRule type="cellIs" dxfId="252" priority="453" operator="equal">
      <formula>"C"</formula>
    </cfRule>
    <cfRule type="cellIs" dxfId="251" priority="452" operator="between">
      <formula>3</formula>
      <formula>16</formula>
    </cfRule>
  </conditionalFormatting>
  <conditionalFormatting sqref="BF58:BH58">
    <cfRule type="cellIs" dxfId="250" priority="234" operator="between">
      <formula>3</formula>
      <formula>16</formula>
    </cfRule>
  </conditionalFormatting>
  <conditionalFormatting sqref="BF60:BH60">
    <cfRule type="cellIs" dxfId="249" priority="239" operator="between">
      <formula>3</formula>
      <formula>16</formula>
    </cfRule>
  </conditionalFormatting>
  <conditionalFormatting sqref="BF62:BH62">
    <cfRule type="cellIs" dxfId="248" priority="244" operator="between">
      <formula>3</formula>
      <formula>16</formula>
    </cfRule>
  </conditionalFormatting>
  <conditionalFormatting sqref="BF64:BH64">
    <cfRule type="cellIs" dxfId="247" priority="249" operator="between">
      <formula>3</formula>
      <formula>16</formula>
    </cfRule>
  </conditionalFormatting>
  <conditionalFormatting sqref="BF68:BH68">
    <cfRule type="cellIs" dxfId="246" priority="175" operator="between">
      <formula>3</formula>
      <formula>16</formula>
    </cfRule>
  </conditionalFormatting>
  <conditionalFormatting sqref="BF70:BH70">
    <cfRule type="cellIs" dxfId="245" priority="153" operator="between">
      <formula>3</formula>
      <formula>16</formula>
    </cfRule>
  </conditionalFormatting>
  <conditionalFormatting sqref="BF72:BH72">
    <cfRule type="cellIs" dxfId="244" priority="154" operator="between">
      <formula>3</formula>
      <formula>16</formula>
    </cfRule>
  </conditionalFormatting>
  <conditionalFormatting sqref="BF74:BH74">
    <cfRule type="cellIs" dxfId="243" priority="355" operator="between">
      <formula>3</formula>
      <formula>16</formula>
    </cfRule>
  </conditionalFormatting>
  <conditionalFormatting sqref="BF76:BH76">
    <cfRule type="cellIs" dxfId="242" priority="155" operator="between">
      <formula>3</formula>
      <formula>16</formula>
    </cfRule>
  </conditionalFormatting>
  <conditionalFormatting sqref="BF78:BH78">
    <cfRule type="cellIs" dxfId="241" priority="156" operator="between">
      <formula>3</formula>
      <formula>16</formula>
    </cfRule>
  </conditionalFormatting>
  <conditionalFormatting sqref="BF80:BH80">
    <cfRule type="cellIs" dxfId="240" priority="157" operator="between">
      <formula>3</formula>
      <formula>16</formula>
    </cfRule>
  </conditionalFormatting>
  <conditionalFormatting sqref="BF82:BH82">
    <cfRule type="cellIs" dxfId="239" priority="158" operator="between">
      <formula>3</formula>
      <formula>16</formula>
    </cfRule>
  </conditionalFormatting>
  <conditionalFormatting sqref="BF84:BH84">
    <cfRule type="cellIs" dxfId="238" priority="159" operator="between">
      <formula>3</formula>
      <formula>16</formula>
    </cfRule>
  </conditionalFormatting>
  <conditionalFormatting sqref="BF86:BH86">
    <cfRule type="cellIs" dxfId="237" priority="160" operator="between">
      <formula>3</formula>
      <formula>16</formula>
    </cfRule>
  </conditionalFormatting>
  <conditionalFormatting sqref="BF88:BH88">
    <cfRule type="cellIs" dxfId="236" priority="161" operator="between">
      <formula>3</formula>
      <formula>16</formula>
    </cfRule>
  </conditionalFormatting>
  <conditionalFormatting sqref="BF90:BH90">
    <cfRule type="cellIs" dxfId="235" priority="383" operator="equal">
      <formula>"C"</formula>
    </cfRule>
    <cfRule type="cellIs" dxfId="234" priority="382" operator="between">
      <formula>3</formula>
      <formula>16</formula>
    </cfRule>
  </conditionalFormatting>
  <conditionalFormatting sqref="BF92:BH92">
    <cfRule type="cellIs" dxfId="233" priority="162" operator="between">
      <formula>3</formula>
      <formula>16</formula>
    </cfRule>
  </conditionalFormatting>
  <conditionalFormatting sqref="BF94:BH94">
    <cfRule type="cellIs" dxfId="232" priority="163" operator="between">
      <formula>3</formula>
      <formula>16</formula>
    </cfRule>
  </conditionalFormatting>
  <conditionalFormatting sqref="BF96:BH96">
    <cfRule type="cellIs" dxfId="231" priority="492" operator="between">
      <formula>3</formula>
      <formula>16</formula>
    </cfRule>
  </conditionalFormatting>
  <conditionalFormatting sqref="BF98:BH98">
    <cfRule type="cellIs" dxfId="230" priority="164" operator="between">
      <formula>3</formula>
      <formula>16</formula>
    </cfRule>
  </conditionalFormatting>
  <conditionalFormatting sqref="BF100:BH100">
    <cfRule type="cellIs" dxfId="229" priority="165" operator="between">
      <formula>3</formula>
      <formula>16</formula>
    </cfRule>
  </conditionalFormatting>
  <conditionalFormatting sqref="BF102:BH102">
    <cfRule type="cellIs" dxfId="228" priority="166" operator="between">
      <formula>3</formula>
      <formula>16</formula>
    </cfRule>
  </conditionalFormatting>
  <conditionalFormatting sqref="BF104:BH104">
    <cfRule type="cellIs" dxfId="227" priority="167" operator="between">
      <formula>3</formula>
      <formula>16</formula>
    </cfRule>
  </conditionalFormatting>
  <conditionalFormatting sqref="BF106:BH106">
    <cfRule type="cellIs" dxfId="226" priority="470" operator="between">
      <formula>2</formula>
      <formula>30</formula>
    </cfRule>
    <cfRule type="cellIs" dxfId="225" priority="471" operator="equal">
      <formula>"C"</formula>
    </cfRule>
  </conditionalFormatting>
  <conditionalFormatting sqref="BG116:BI116">
    <cfRule type="cellIs" dxfId="224" priority="322" operator="equal">
      <formula>"NO"</formula>
    </cfRule>
  </conditionalFormatting>
  <conditionalFormatting sqref="BH255">
    <cfRule type="cellIs" dxfId="223" priority="9" operator="greaterThanOrEqual">
      <formula>80</formula>
    </cfRule>
  </conditionalFormatting>
  <conditionalFormatting sqref="BH303">
    <cfRule type="cellIs" dxfId="222" priority="18" operator="greaterThanOrEqual">
      <formula>80</formula>
    </cfRule>
  </conditionalFormatting>
  <conditionalFormatting sqref="BI279">
    <cfRule type="cellIs" dxfId="221" priority="20" operator="greaterThanOrEqual">
      <formula>80</formula>
    </cfRule>
  </conditionalFormatting>
  <conditionalFormatting sqref="BJ116:BL116">
    <cfRule type="containsText" dxfId="220" priority="289" operator="containsText" text="No">
      <formula>NOT(ISERROR(SEARCH(("No"),(BJ116))))</formula>
    </cfRule>
    <cfRule type="containsText" dxfId="219" priority="290" operator="containsText" text="Yes">
      <formula>NOT(ISERROR(SEARCH(("Yes"),(BJ116))))</formula>
    </cfRule>
  </conditionalFormatting>
  <conditionalFormatting sqref="BL34">
    <cfRule type="cellIs" dxfId="218" priority="91" operator="between">
      <formula>3</formula>
      <formula>16</formula>
    </cfRule>
  </conditionalFormatting>
  <conditionalFormatting sqref="BL40">
    <cfRule type="cellIs" dxfId="217" priority="86" operator="between">
      <formula>3</formula>
      <formula>16</formula>
    </cfRule>
  </conditionalFormatting>
  <conditionalFormatting sqref="BL46">
    <cfRule type="cellIs" dxfId="216" priority="94" operator="between">
      <formula>3</formula>
      <formula>16</formula>
    </cfRule>
  </conditionalFormatting>
  <conditionalFormatting sqref="BL48 BL54 BL82 BL84 BL88">
    <cfRule type="cellIs" dxfId="215" priority="92" operator="between">
      <formula>3</formula>
      <formula>16</formula>
    </cfRule>
  </conditionalFormatting>
  <conditionalFormatting sqref="BL56">
    <cfRule type="cellIs" dxfId="214" priority="456" operator="between">
      <formula>3</formula>
      <formula>16</formula>
    </cfRule>
  </conditionalFormatting>
  <conditionalFormatting sqref="BL66">
    <cfRule type="cellIs" dxfId="213" priority="255" operator="between">
      <formula>3</formula>
      <formula>16</formula>
    </cfRule>
  </conditionalFormatting>
  <conditionalFormatting sqref="BL90">
    <cfRule type="cellIs" dxfId="212" priority="384" operator="between">
      <formula>3</formula>
      <formula>16</formula>
    </cfRule>
  </conditionalFormatting>
  <conditionalFormatting sqref="BL92">
    <cfRule type="cellIs" dxfId="211" priority="93" operator="between">
      <formula>3</formula>
      <formula>16</formula>
    </cfRule>
  </conditionalFormatting>
  <conditionalFormatting sqref="BL94">
    <cfRule type="cellIs" dxfId="210" priority="95" operator="between">
      <formula>3</formula>
      <formula>16</formula>
    </cfRule>
  </conditionalFormatting>
  <conditionalFormatting sqref="BL96">
    <cfRule type="cellIs" dxfId="209" priority="489" operator="between">
      <formula>3</formula>
      <formula>16</formula>
    </cfRule>
  </conditionalFormatting>
  <conditionalFormatting sqref="BL98">
    <cfRule type="cellIs" dxfId="208" priority="96" operator="between">
      <formula>3</formula>
      <formula>16</formula>
    </cfRule>
  </conditionalFormatting>
  <conditionalFormatting sqref="BL100">
    <cfRule type="cellIs" dxfId="207" priority="97" operator="between">
      <formula>3</formula>
      <formula>16</formula>
    </cfRule>
  </conditionalFormatting>
  <conditionalFormatting sqref="BL20:BN20">
    <cfRule type="cellIs" dxfId="206" priority="264" operator="equal">
      <formula>"C"</formula>
    </cfRule>
    <cfRule type="cellIs" dxfId="205" priority="265" operator="between">
      <formula>3</formula>
      <formula>16</formula>
    </cfRule>
  </conditionalFormatting>
  <conditionalFormatting sqref="BL22:BN22">
    <cfRule type="cellIs" dxfId="204" priority="268" operator="between">
      <formula>3</formula>
      <formula>16</formula>
    </cfRule>
  </conditionalFormatting>
  <conditionalFormatting sqref="BL24:BN24">
    <cfRule type="cellIs" dxfId="203" priority="271" operator="between">
      <formula>3</formula>
      <formula>16</formula>
    </cfRule>
  </conditionalFormatting>
  <conditionalFormatting sqref="BL26:BN26">
    <cfRule type="cellIs" dxfId="202" priority="274" operator="between">
      <formula>3</formula>
      <formula>16</formula>
    </cfRule>
  </conditionalFormatting>
  <conditionalFormatting sqref="BL28:BN28">
    <cfRule type="cellIs" dxfId="201" priority="168" operator="between">
      <formula>3</formula>
      <formula>16</formula>
    </cfRule>
  </conditionalFormatting>
  <conditionalFormatting sqref="BL30:BN30">
    <cfRule type="cellIs" dxfId="200" priority="169" operator="between">
      <formula>3</formula>
      <formula>30</formula>
    </cfRule>
  </conditionalFormatting>
  <conditionalFormatting sqref="BL32:BN32">
    <cfRule type="cellIs" dxfId="199" priority="170" operator="between">
      <formula>3</formula>
      <formula>16</formula>
    </cfRule>
  </conditionalFormatting>
  <conditionalFormatting sqref="BL42:BN42">
    <cfRule type="cellIs" dxfId="198" priority="78" operator="between">
      <formula>3</formula>
      <formula>16</formula>
    </cfRule>
  </conditionalFormatting>
  <conditionalFormatting sqref="BL44:BN44">
    <cfRule type="cellIs" dxfId="197" priority="256" operator="between">
      <formula>3</formula>
      <formula>16</formula>
    </cfRule>
  </conditionalFormatting>
  <conditionalFormatting sqref="BL50:BN50">
    <cfRule type="cellIs" dxfId="196" priority="230" operator="between">
      <formula>3</formula>
      <formula>16</formula>
    </cfRule>
  </conditionalFormatting>
  <conditionalFormatting sqref="BL52:BN52">
    <cfRule type="cellIs" dxfId="195" priority="498" operator="between">
      <formula>3</formula>
      <formula>16</formula>
    </cfRule>
    <cfRule type="cellIs" dxfId="194" priority="499" operator="equal">
      <formula>"C"</formula>
    </cfRule>
  </conditionalFormatting>
  <conditionalFormatting sqref="BL56:BN56">
    <cfRule type="cellIs" dxfId="193" priority="457" operator="equal">
      <formula>"C"</formula>
    </cfRule>
  </conditionalFormatting>
  <conditionalFormatting sqref="BL58:BN58">
    <cfRule type="cellIs" dxfId="192" priority="235" operator="between">
      <formula>3</formula>
      <formula>16</formula>
    </cfRule>
  </conditionalFormatting>
  <conditionalFormatting sqref="BL60:BN60">
    <cfRule type="cellIs" dxfId="191" priority="240" operator="between">
      <formula>3</formula>
      <formula>16</formula>
    </cfRule>
  </conditionalFormatting>
  <conditionalFormatting sqref="BL62:BN62">
    <cfRule type="cellIs" dxfId="190" priority="245" operator="between">
      <formula>3</formula>
      <formula>16</formula>
    </cfRule>
  </conditionalFormatting>
  <conditionalFormatting sqref="BL64:BN64">
    <cfRule type="cellIs" dxfId="189" priority="250" operator="between">
      <formula>3</formula>
      <formula>16</formula>
    </cfRule>
  </conditionalFormatting>
  <conditionalFormatting sqref="BL70:BN70">
    <cfRule type="cellIs" dxfId="188" priority="177" operator="between">
      <formula>3</formula>
      <formula>16</formula>
    </cfRule>
  </conditionalFormatting>
  <conditionalFormatting sqref="BL72:BN72">
    <cfRule type="cellIs" dxfId="187" priority="178" operator="between">
      <formula>3</formula>
      <formula>16</formula>
    </cfRule>
  </conditionalFormatting>
  <conditionalFormatting sqref="BL74:BN74">
    <cfRule type="cellIs" dxfId="186" priority="356" operator="between">
      <formula>3</formula>
      <formula>16</formula>
    </cfRule>
  </conditionalFormatting>
  <conditionalFormatting sqref="BL76:BN76">
    <cfRule type="cellIs" dxfId="185" priority="179" operator="between">
      <formula>3</formula>
      <formula>16</formula>
    </cfRule>
  </conditionalFormatting>
  <conditionalFormatting sqref="BL78:BN78">
    <cfRule type="cellIs" dxfId="184" priority="180" operator="between">
      <formula>3</formula>
      <formula>16</formula>
    </cfRule>
  </conditionalFormatting>
  <conditionalFormatting sqref="BL80:BN80">
    <cfRule type="cellIs" dxfId="183" priority="181" operator="between">
      <formula>3</formula>
      <formula>16</formula>
    </cfRule>
  </conditionalFormatting>
  <conditionalFormatting sqref="BL86:BN86">
    <cfRule type="cellIs" dxfId="182" priority="182" operator="between">
      <formula>3</formula>
      <formula>16</formula>
    </cfRule>
  </conditionalFormatting>
  <conditionalFormatting sqref="BL90:BN90">
    <cfRule type="cellIs" dxfId="181" priority="385" operator="equal">
      <formula>"C"</formula>
    </cfRule>
  </conditionalFormatting>
  <conditionalFormatting sqref="BL102:BN102">
    <cfRule type="cellIs" dxfId="180" priority="184" operator="between">
      <formula>3</formula>
      <formula>16</formula>
    </cfRule>
  </conditionalFormatting>
  <conditionalFormatting sqref="BL104:BN104">
    <cfRule type="cellIs" dxfId="179" priority="185" operator="between">
      <formula>3</formula>
      <formula>16</formula>
    </cfRule>
  </conditionalFormatting>
  <conditionalFormatting sqref="BL106:BN106">
    <cfRule type="cellIs" dxfId="178" priority="472" operator="between">
      <formula>2</formula>
      <formula>30</formula>
    </cfRule>
    <cfRule type="cellIs" dxfId="177" priority="473" operator="equal">
      <formula>"C"</formula>
    </cfRule>
  </conditionalFormatting>
  <conditionalFormatting sqref="BM8:BM13 AZ8:AZ15 BD8:BD15 BH8:BH15 BS8:BS15 BW8:BW15 AT16 AX16 BF16 BJ16">
    <cfRule type="cellIs" dxfId="176" priority="26" operator="greaterThan">
      <formula>0</formula>
    </cfRule>
  </conditionalFormatting>
  <conditionalFormatting sqref="BM116:BO116">
    <cfRule type="cellIs" dxfId="175" priority="323" operator="equal">
      <formula>"NO"</formula>
    </cfRule>
  </conditionalFormatting>
  <conditionalFormatting sqref="BN255">
    <cfRule type="cellIs" dxfId="174" priority="10" operator="greaterThanOrEqual">
      <formula>80</formula>
    </cfRule>
  </conditionalFormatting>
  <conditionalFormatting sqref="BN303">
    <cfRule type="cellIs" dxfId="173" priority="19" operator="greaterThanOrEqual">
      <formula>80</formula>
    </cfRule>
  </conditionalFormatting>
  <conditionalFormatting sqref="BP109">
    <cfRule type="containsText" dxfId="172" priority="38" operator="containsText" text="No">
      <formula>NOT(ISERROR(SEARCH(("No"),(BP109))))</formula>
    </cfRule>
    <cfRule type="containsText" dxfId="171" priority="39" operator="containsText" text="Yes">
      <formula>NOT(ISERROR(SEARCH(("Yes"),(BP109))))</formula>
    </cfRule>
  </conditionalFormatting>
  <conditionalFormatting sqref="BP249:BW249">
    <cfRule type="cellIs" dxfId="170" priority="1" operator="greaterThan">
      <formula>22</formula>
    </cfRule>
  </conditionalFormatting>
  <conditionalFormatting sqref="CE7:CN7">
    <cfRule type="cellIs" dxfId="169" priority="476" operator="equal">
      <formula>"""MARC JENNINGS"""</formula>
    </cfRule>
  </conditionalFormatting>
  <pageMargins left="0.7" right="0.7" top="0.75" bottom="0.75" header="0" footer="0"/>
  <pageSetup orientation="landscape"/>
  <rowBreaks count="11" manualBreakCount="11">
    <brk id="48" man="1"/>
    <brk id="96" man="1"/>
    <brk id="339" man="1"/>
    <brk id="278" man="1"/>
    <brk id="230" man="1"/>
    <brk id="118" man="1"/>
    <brk id="182" man="1"/>
    <brk id="326" man="1"/>
    <brk id="24" man="1"/>
    <brk id="72" man="1"/>
    <brk id="141" man="1"/>
  </rowBreaks>
  <drawing r:id="rId1"/>
  <extLst>
    <ext xmlns:x14="http://schemas.microsoft.com/office/spreadsheetml/2009/9/main" uri="{CCE6A557-97BC-4b89-ADB6-D9C93CAAB3DF}">
      <x14:dataValidations xmlns:xm="http://schemas.microsoft.com/office/excel/2006/main" count="4">
        <x14:dataValidation type="list" allowBlank="1" showErrorMessage="1" xr:uid="{00000000-0002-0000-0000-000000000000}">
          <x14:formula1>
            <xm:f>'Drop Menus'!$B$4:$B$7</xm:f>
          </x14:formula1>
          <xm:sqref>AZ40 BF40 BL40 BO40</xm:sqref>
        </x14:dataValidation>
        <x14:dataValidation type="list" allowBlank="1" showErrorMessage="1" xr:uid="{00000000-0002-0000-0000-000001000000}">
          <x14:formula1>
            <xm:f>'Drop Menus'!$D$4:$D$12</xm:f>
          </x14:formula1>
          <xm:sqref>AG149:AG157</xm:sqref>
        </x14:dataValidation>
        <x14:dataValidation type="list" allowBlank="1" showErrorMessage="1" xr:uid="{00000000-0002-0000-0000-000002000000}">
          <x14:formula1>
            <xm:f>'Drop Menus'!$B$4:$B$13</xm:f>
          </x14:formula1>
          <xm:sqref>P149:P156 Z149:Z156 AZ149:AZ156 BK149:BK156 U149:U157 BF149:BF158</xm:sqref>
        </x14:dataValidation>
        <x14:dataValidation type="list" allowBlank="1" showErrorMessage="1" xr:uid="{00000000-0002-0000-0000-000003000000}">
          <x14:formula1>
            <xm:f>'Drop Menus'!$A$4:$A$15</xm:f>
          </x14:formula1>
          <xm:sqref>AP149:AP158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D1000"/>
  <sheetViews>
    <sheetView workbookViewId="0"/>
  </sheetViews>
  <sheetFormatPr defaultColWidth="12.59765625" defaultRowHeight="15" customHeight="1" x14ac:dyDescent="0.25"/>
  <cols>
    <col min="1" max="1" width="14.8984375" customWidth="1"/>
    <col min="2" max="2" width="8.69921875" customWidth="1"/>
    <col min="3" max="3" width="16" customWidth="1"/>
    <col min="4" max="6" width="8.69921875" customWidth="1"/>
    <col min="7" max="26" width="14.3984375" customWidth="1"/>
  </cols>
  <sheetData>
    <row r="2" spans="1:4" ht="14.4" x14ac:dyDescent="0.25">
      <c r="A2" s="318" t="s">
        <v>150</v>
      </c>
      <c r="B2" s="515" t="s">
        <v>261</v>
      </c>
      <c r="C2" s="74" t="s">
        <v>262</v>
      </c>
      <c r="D2" s="360" t="s">
        <v>263</v>
      </c>
    </row>
    <row r="3" spans="1:4" ht="14.4" x14ac:dyDescent="0.25">
      <c r="A3" s="205"/>
      <c r="B3" s="205"/>
      <c r="C3" s="74" t="s">
        <v>142</v>
      </c>
      <c r="D3" s="205"/>
    </row>
    <row r="4" spans="1:4" ht="14.4" x14ac:dyDescent="0.3">
      <c r="A4" s="75" t="s">
        <v>158</v>
      </c>
      <c r="B4" s="194" t="s">
        <v>153</v>
      </c>
      <c r="C4" s="170">
        <v>0.75</v>
      </c>
      <c r="D4" s="75" t="s">
        <v>71</v>
      </c>
    </row>
    <row r="5" spans="1:4" ht="14.4" x14ac:dyDescent="0.3">
      <c r="A5" s="75" t="s">
        <v>129</v>
      </c>
      <c r="B5" s="194" t="s">
        <v>160</v>
      </c>
      <c r="C5" s="170">
        <v>1</v>
      </c>
      <c r="D5" s="75" t="s">
        <v>72</v>
      </c>
    </row>
    <row r="6" spans="1:4" ht="14.4" x14ac:dyDescent="0.3">
      <c r="A6" s="75" t="s">
        <v>130</v>
      </c>
      <c r="B6" s="170" t="s">
        <v>159</v>
      </c>
      <c r="C6" s="195">
        <v>1.25</v>
      </c>
      <c r="D6" s="75" t="s">
        <v>73</v>
      </c>
    </row>
    <row r="7" spans="1:4" ht="14.4" x14ac:dyDescent="0.3">
      <c r="A7" s="75" t="s">
        <v>131</v>
      </c>
      <c r="B7" s="170" t="s">
        <v>167</v>
      </c>
      <c r="C7" s="170">
        <v>1.5</v>
      </c>
      <c r="D7" s="75" t="s">
        <v>74</v>
      </c>
    </row>
    <row r="8" spans="1:4" ht="14.4" x14ac:dyDescent="0.3">
      <c r="A8" s="75" t="s">
        <v>132</v>
      </c>
      <c r="B8" s="170" t="s">
        <v>166</v>
      </c>
      <c r="D8" s="75" t="s">
        <v>75</v>
      </c>
    </row>
    <row r="9" spans="1:4" ht="14.4" x14ac:dyDescent="0.3">
      <c r="A9" s="75" t="s">
        <v>133</v>
      </c>
      <c r="B9" s="170" t="s">
        <v>156</v>
      </c>
      <c r="D9" s="75" t="s">
        <v>76</v>
      </c>
    </row>
    <row r="10" spans="1:4" ht="14.4" x14ac:dyDescent="0.3">
      <c r="A10" s="75" t="s">
        <v>134</v>
      </c>
      <c r="B10" s="170" t="s">
        <v>176</v>
      </c>
      <c r="D10" s="75" t="s">
        <v>77</v>
      </c>
    </row>
    <row r="11" spans="1:4" ht="14.4" x14ac:dyDescent="0.3">
      <c r="A11" s="75" t="s">
        <v>264</v>
      </c>
      <c r="B11" s="170" t="s">
        <v>265</v>
      </c>
      <c r="D11" s="75" t="s">
        <v>78</v>
      </c>
    </row>
    <row r="12" spans="1:4" ht="14.4" x14ac:dyDescent="0.3">
      <c r="A12" s="75" t="s">
        <v>266</v>
      </c>
      <c r="B12" s="153" t="s">
        <v>179</v>
      </c>
      <c r="D12" s="75" t="s">
        <v>267</v>
      </c>
    </row>
    <row r="13" spans="1:4" ht="14.4" x14ac:dyDescent="0.3">
      <c r="A13" s="75" t="s">
        <v>268</v>
      </c>
      <c r="B13" s="170" t="s">
        <v>180</v>
      </c>
    </row>
    <row r="14" spans="1:4" ht="14.4" x14ac:dyDescent="0.3">
      <c r="A14" s="75" t="s">
        <v>269</v>
      </c>
    </row>
    <row r="15" spans="1:4" ht="14.4" x14ac:dyDescent="0.3">
      <c r="A15" s="75" t="s">
        <v>270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A2:A3"/>
    <mergeCell ref="B2:B3"/>
    <mergeCell ref="D2:D3"/>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000"/>
  <sheetViews>
    <sheetView workbookViewId="0"/>
  </sheetViews>
  <sheetFormatPr defaultColWidth="12.59765625" defaultRowHeight="15" customHeight="1" x14ac:dyDescent="0.25"/>
  <cols>
    <col min="1" max="6" width="8.69921875" customWidth="1"/>
    <col min="7" max="26" width="14.3984375" customWidth="1"/>
  </cols>
  <sheetData>
    <row r="1" spans="1:2" ht="13.8" x14ac:dyDescent="0.25">
      <c r="A1" s="196"/>
      <c r="B1" s="197" t="s">
        <v>271</v>
      </c>
    </row>
    <row r="2" spans="1:2" ht="13.8" x14ac:dyDescent="0.25">
      <c r="A2" s="198">
        <v>4941</v>
      </c>
      <c r="B2" s="199" t="s">
        <v>272</v>
      </c>
    </row>
    <row r="3" spans="1:2" ht="13.8" x14ac:dyDescent="0.25">
      <c r="A3" s="198">
        <v>539</v>
      </c>
      <c r="B3" s="199" t="s">
        <v>272</v>
      </c>
    </row>
    <row r="4" spans="1:2" ht="13.8" x14ac:dyDescent="0.25">
      <c r="A4" s="198">
        <v>2777</v>
      </c>
      <c r="B4" s="199" t="s">
        <v>272</v>
      </c>
    </row>
    <row r="5" spans="1:2" ht="13.8" x14ac:dyDescent="0.25">
      <c r="A5" s="198">
        <v>3184</v>
      </c>
      <c r="B5" s="199" t="s">
        <v>272</v>
      </c>
    </row>
    <row r="6" spans="1:2" ht="13.8" x14ac:dyDescent="0.25">
      <c r="A6" s="198">
        <v>2928</v>
      </c>
      <c r="B6" s="199" t="s">
        <v>272</v>
      </c>
    </row>
    <row r="7" spans="1:2" ht="13.8" x14ac:dyDescent="0.25">
      <c r="A7" s="198">
        <v>2209</v>
      </c>
      <c r="B7" s="199" t="s">
        <v>272</v>
      </c>
    </row>
    <row r="8" spans="1:2" ht="13.8" x14ac:dyDescent="0.25">
      <c r="A8" s="198">
        <v>4251</v>
      </c>
      <c r="B8" s="199" t="s">
        <v>272</v>
      </c>
    </row>
    <row r="9" spans="1:2" ht="13.8" x14ac:dyDescent="0.25">
      <c r="A9" s="198">
        <v>3303</v>
      </c>
      <c r="B9" s="199" t="s">
        <v>272</v>
      </c>
    </row>
    <row r="10" spans="1:2" ht="13.8" x14ac:dyDescent="0.25">
      <c r="A10" s="198">
        <v>3540</v>
      </c>
      <c r="B10" s="199" t="s">
        <v>272</v>
      </c>
    </row>
    <row r="11" spans="1:2" ht="13.8" x14ac:dyDescent="0.25">
      <c r="A11" s="198">
        <v>1724</v>
      </c>
      <c r="B11" s="199" t="s">
        <v>272</v>
      </c>
    </row>
    <row r="12" spans="1:2" ht="13.8" x14ac:dyDescent="0.25">
      <c r="A12" s="198">
        <v>2629</v>
      </c>
      <c r="B12" s="199" t="s">
        <v>272</v>
      </c>
    </row>
    <row r="13" spans="1:2" ht="13.8" x14ac:dyDescent="0.25">
      <c r="A13" s="198">
        <v>1293</v>
      </c>
      <c r="B13" s="199" t="s">
        <v>272</v>
      </c>
    </row>
    <row r="14" spans="1:2" ht="13.8" x14ac:dyDescent="0.25">
      <c r="A14" s="198">
        <v>1047</v>
      </c>
      <c r="B14" s="199" t="s">
        <v>272</v>
      </c>
    </row>
    <row r="15" spans="1:2" ht="13.8" x14ac:dyDescent="0.25">
      <c r="A15" s="198">
        <v>1826</v>
      </c>
      <c r="B15" s="199" t="s">
        <v>272</v>
      </c>
    </row>
    <row r="16" spans="1:2" ht="13.8" x14ac:dyDescent="0.25">
      <c r="A16" s="198">
        <v>9</v>
      </c>
      <c r="B16" s="199" t="s">
        <v>272</v>
      </c>
    </row>
    <row r="17" spans="1:2" ht="13.8" x14ac:dyDescent="0.25">
      <c r="A17" s="198">
        <v>4574</v>
      </c>
      <c r="B17" s="199" t="s">
        <v>272</v>
      </c>
    </row>
    <row r="18" spans="1:2" ht="13.8" x14ac:dyDescent="0.25">
      <c r="A18" s="198">
        <v>1414</v>
      </c>
      <c r="B18" s="199" t="s">
        <v>272</v>
      </c>
    </row>
    <row r="19" spans="1:2" ht="13.8" x14ac:dyDescent="0.25">
      <c r="A19" s="198">
        <v>418</v>
      </c>
      <c r="B19" s="199" t="s">
        <v>272</v>
      </c>
    </row>
    <row r="20" spans="1:2" ht="13.8" x14ac:dyDescent="0.25">
      <c r="A20" s="198">
        <v>2117</v>
      </c>
      <c r="B20" s="199" t="s">
        <v>272</v>
      </c>
    </row>
    <row r="21" spans="1:2" ht="15.75" customHeight="1" x14ac:dyDescent="0.25">
      <c r="A21" s="198">
        <v>4628</v>
      </c>
      <c r="B21" s="199" t="s">
        <v>272</v>
      </c>
    </row>
    <row r="22" spans="1:2" ht="15.75" customHeight="1" x14ac:dyDescent="0.25">
      <c r="A22" s="198">
        <v>1709</v>
      </c>
      <c r="B22" s="199" t="s">
        <v>272</v>
      </c>
    </row>
    <row r="23" spans="1:2" ht="15.75" customHeight="1" x14ac:dyDescent="0.25">
      <c r="A23" s="198">
        <v>2813</v>
      </c>
      <c r="B23" s="199" t="s">
        <v>272</v>
      </c>
    </row>
    <row r="24" spans="1:2" ht="15.75" customHeight="1" x14ac:dyDescent="0.25">
      <c r="A24" s="198">
        <v>4013</v>
      </c>
      <c r="B24" s="199" t="s">
        <v>272</v>
      </c>
    </row>
    <row r="25" spans="1:2" ht="15.75" customHeight="1" x14ac:dyDescent="0.25">
      <c r="A25" s="198">
        <v>2292</v>
      </c>
      <c r="B25" s="199" t="s">
        <v>272</v>
      </c>
    </row>
    <row r="26" spans="1:2" ht="15.75" customHeight="1" x14ac:dyDescent="0.25">
      <c r="A26" s="198">
        <v>2449</v>
      </c>
      <c r="B26" s="199" t="s">
        <v>272</v>
      </c>
    </row>
    <row r="27" spans="1:2" ht="15.75" customHeight="1" x14ac:dyDescent="0.25">
      <c r="A27" s="198">
        <v>2984</v>
      </c>
      <c r="B27" s="199" t="s">
        <v>272</v>
      </c>
    </row>
    <row r="28" spans="1:2" ht="15.75" customHeight="1" x14ac:dyDescent="0.25">
      <c r="A28" s="198">
        <v>1703</v>
      </c>
      <c r="B28" s="199" t="s">
        <v>272</v>
      </c>
    </row>
    <row r="29" spans="1:2" ht="15.75" customHeight="1" x14ac:dyDescent="0.25">
      <c r="A29" s="198">
        <v>718</v>
      </c>
      <c r="B29" s="199" t="s">
        <v>272</v>
      </c>
    </row>
    <row r="30" spans="1:2" ht="15.75" customHeight="1" x14ac:dyDescent="0.25">
      <c r="A30" s="198">
        <v>3642</v>
      </c>
      <c r="B30" s="199" t="s">
        <v>272</v>
      </c>
    </row>
    <row r="31" spans="1:2" ht="15.75" customHeight="1" x14ac:dyDescent="0.25">
      <c r="A31" s="198">
        <v>3381</v>
      </c>
      <c r="B31" s="199" t="s">
        <v>272</v>
      </c>
    </row>
    <row r="32" spans="1:2" ht="15.75" customHeight="1" x14ac:dyDescent="0.25">
      <c r="A32" s="198">
        <v>4006</v>
      </c>
      <c r="B32" s="199" t="s">
        <v>272</v>
      </c>
    </row>
    <row r="33" spans="1:2" ht="15.75" customHeight="1" x14ac:dyDescent="0.25">
      <c r="A33" s="198">
        <v>3497</v>
      </c>
      <c r="B33" s="199" t="s">
        <v>272</v>
      </c>
    </row>
    <row r="34" spans="1:2" ht="15.75" customHeight="1" x14ac:dyDescent="0.25">
      <c r="A34" s="198">
        <v>4175</v>
      </c>
      <c r="B34" s="199" t="s">
        <v>272</v>
      </c>
    </row>
    <row r="35" spans="1:2" ht="15.75" customHeight="1" x14ac:dyDescent="0.25">
      <c r="A35" s="198">
        <v>2858</v>
      </c>
      <c r="B35" s="199" t="s">
        <v>272</v>
      </c>
    </row>
    <row r="36" spans="1:2" ht="15.75" customHeight="1" x14ac:dyDescent="0.25">
      <c r="A36" s="198">
        <v>2821</v>
      </c>
      <c r="B36" s="199" t="s">
        <v>272</v>
      </c>
    </row>
    <row r="37" spans="1:2" ht="15.75" customHeight="1" x14ac:dyDescent="0.25">
      <c r="A37" s="198">
        <v>4102</v>
      </c>
      <c r="B37" s="199" t="s">
        <v>272</v>
      </c>
    </row>
    <row r="38" spans="1:2" ht="15.75" customHeight="1" x14ac:dyDescent="0.25">
      <c r="A38" s="198">
        <v>457</v>
      </c>
      <c r="B38" s="199" t="s">
        <v>272</v>
      </c>
    </row>
    <row r="39" spans="1:2" ht="15.75" customHeight="1" x14ac:dyDescent="0.25">
      <c r="A39" s="198">
        <v>3192</v>
      </c>
      <c r="B39" s="199" t="s">
        <v>272</v>
      </c>
    </row>
    <row r="40" spans="1:2" ht="15.75" customHeight="1" x14ac:dyDescent="0.25">
      <c r="A40" s="198">
        <v>1149</v>
      </c>
      <c r="B40" s="199" t="s">
        <v>272</v>
      </c>
    </row>
    <row r="41" spans="1:2" ht="15.75" customHeight="1" x14ac:dyDescent="0.25">
      <c r="A41" s="198">
        <v>2829</v>
      </c>
      <c r="B41" s="199" t="s">
        <v>272</v>
      </c>
    </row>
    <row r="42" spans="1:2" ht="15.75" customHeight="1" x14ac:dyDescent="0.25">
      <c r="A42" s="198">
        <v>1368</v>
      </c>
      <c r="B42" s="199" t="s">
        <v>272</v>
      </c>
    </row>
    <row r="43" spans="1:2" ht="15.75" customHeight="1" x14ac:dyDescent="0.25">
      <c r="A43" s="198">
        <v>4279</v>
      </c>
      <c r="B43" s="199" t="s">
        <v>272</v>
      </c>
    </row>
    <row r="44" spans="1:2" ht="15.75" customHeight="1" x14ac:dyDescent="0.25">
      <c r="A44" s="198">
        <v>3507</v>
      </c>
      <c r="B44" s="199" t="s">
        <v>272</v>
      </c>
    </row>
    <row r="45" spans="1:2" ht="15.75" customHeight="1" x14ac:dyDescent="0.25">
      <c r="A45" s="198">
        <v>799</v>
      </c>
      <c r="B45" s="199" t="s">
        <v>272</v>
      </c>
    </row>
    <row r="46" spans="1:2" ht="15.75" customHeight="1" x14ac:dyDescent="0.25">
      <c r="A46" s="198">
        <v>4325</v>
      </c>
      <c r="B46" s="199" t="s">
        <v>272</v>
      </c>
    </row>
    <row r="47" spans="1:2" ht="15.75" customHeight="1" x14ac:dyDescent="0.25">
      <c r="A47" s="198">
        <v>1227</v>
      </c>
      <c r="B47" s="199" t="s">
        <v>272</v>
      </c>
    </row>
    <row r="48" spans="1:2" ht="15.75" customHeight="1" x14ac:dyDescent="0.25">
      <c r="A48" s="198">
        <v>1976</v>
      </c>
      <c r="B48" s="199" t="s">
        <v>272</v>
      </c>
    </row>
    <row r="49" spans="1:2" ht="15.75" customHeight="1" x14ac:dyDescent="0.25">
      <c r="A49" s="198">
        <v>3740</v>
      </c>
      <c r="B49" s="199" t="s">
        <v>272</v>
      </c>
    </row>
    <row r="50" spans="1:2" ht="15.75" customHeight="1" x14ac:dyDescent="0.25">
      <c r="A50" s="198">
        <v>3778</v>
      </c>
      <c r="B50" s="199" t="s">
        <v>272</v>
      </c>
    </row>
    <row r="51" spans="1:2" ht="15.75" customHeight="1" x14ac:dyDescent="0.25">
      <c r="A51" s="198">
        <v>3829</v>
      </c>
      <c r="B51" s="199" t="s">
        <v>272</v>
      </c>
    </row>
    <row r="52" spans="1:2" ht="15.75" customHeight="1" x14ac:dyDescent="0.25">
      <c r="A52" s="198">
        <v>1763</v>
      </c>
      <c r="B52" s="199" t="s">
        <v>272</v>
      </c>
    </row>
    <row r="53" spans="1:2" ht="15.75" customHeight="1" x14ac:dyDescent="0.25">
      <c r="A53" s="198">
        <v>1585</v>
      </c>
      <c r="B53" s="199" t="s">
        <v>272</v>
      </c>
    </row>
    <row r="54" spans="1:2" ht="15.75" customHeight="1" x14ac:dyDescent="0.25">
      <c r="A54" s="198">
        <v>2913</v>
      </c>
      <c r="B54" s="199" t="s">
        <v>272</v>
      </c>
    </row>
    <row r="55" spans="1:2" ht="15.75" customHeight="1" x14ac:dyDescent="0.25">
      <c r="A55" s="198">
        <v>3312</v>
      </c>
      <c r="B55" s="199" t="s">
        <v>272</v>
      </c>
    </row>
    <row r="56" spans="1:2" ht="15.75" customHeight="1" x14ac:dyDescent="0.25">
      <c r="A56" s="198">
        <v>1130</v>
      </c>
      <c r="B56" s="199" t="s">
        <v>272</v>
      </c>
    </row>
    <row r="57" spans="1:2" ht="15.75" customHeight="1" x14ac:dyDescent="0.25">
      <c r="A57" s="198">
        <v>1544</v>
      </c>
      <c r="B57" s="199" t="s">
        <v>272</v>
      </c>
    </row>
    <row r="58" spans="1:2" ht="15.75" customHeight="1" x14ac:dyDescent="0.25">
      <c r="A58" s="198">
        <v>2869</v>
      </c>
      <c r="B58" s="199" t="s">
        <v>272</v>
      </c>
    </row>
    <row r="59" spans="1:2" ht="15.75" customHeight="1" x14ac:dyDescent="0.25">
      <c r="A59" s="198">
        <v>4133</v>
      </c>
      <c r="B59" s="199" t="s">
        <v>272</v>
      </c>
    </row>
    <row r="60" spans="1:2" ht="15.75" customHeight="1" x14ac:dyDescent="0.25">
      <c r="A60" s="198">
        <v>1086</v>
      </c>
      <c r="B60" s="199" t="s">
        <v>272</v>
      </c>
    </row>
    <row r="61" spans="1:2" ht="15.75" customHeight="1" x14ac:dyDescent="0.25">
      <c r="A61" s="198">
        <v>1706</v>
      </c>
      <c r="B61" s="199" t="s">
        <v>272</v>
      </c>
    </row>
    <row r="62" spans="1:2" ht="15.75" customHeight="1" x14ac:dyDescent="0.25">
      <c r="A62" s="198">
        <v>1601</v>
      </c>
      <c r="B62" s="199" t="s">
        <v>272</v>
      </c>
    </row>
    <row r="63" spans="1:2" ht="15.75" customHeight="1" x14ac:dyDescent="0.25">
      <c r="A63" s="198">
        <v>3154</v>
      </c>
      <c r="B63" s="199" t="s">
        <v>272</v>
      </c>
    </row>
    <row r="64" spans="1:2" ht="15.75" customHeight="1" x14ac:dyDescent="0.25">
      <c r="A64" s="198">
        <v>2981</v>
      </c>
      <c r="B64" s="199" t="s">
        <v>272</v>
      </c>
    </row>
    <row r="65" spans="1:2" ht="15.75" customHeight="1" x14ac:dyDescent="0.25">
      <c r="A65" s="198">
        <v>1222</v>
      </c>
      <c r="B65" s="199" t="s">
        <v>272</v>
      </c>
    </row>
    <row r="66" spans="1:2" ht="15.75" customHeight="1" x14ac:dyDescent="0.25">
      <c r="A66" s="198">
        <v>4324</v>
      </c>
      <c r="B66" s="199" t="s">
        <v>272</v>
      </c>
    </row>
    <row r="67" spans="1:2" ht="15.75" customHeight="1" x14ac:dyDescent="0.25">
      <c r="A67" s="198">
        <v>2784</v>
      </c>
      <c r="B67" s="199" t="s">
        <v>272</v>
      </c>
    </row>
    <row r="68" spans="1:2" ht="15.75" customHeight="1" x14ac:dyDescent="0.25">
      <c r="A68" s="198">
        <v>1951</v>
      </c>
      <c r="B68" s="199" t="s">
        <v>272</v>
      </c>
    </row>
    <row r="69" spans="1:2" ht="15.75" customHeight="1" x14ac:dyDescent="0.25">
      <c r="A69" s="198">
        <v>2363</v>
      </c>
      <c r="B69" s="199" t="s">
        <v>272</v>
      </c>
    </row>
    <row r="70" spans="1:2" ht="15.75" customHeight="1" x14ac:dyDescent="0.25">
      <c r="A70" s="198">
        <v>3180</v>
      </c>
      <c r="B70" s="199" t="s">
        <v>272</v>
      </c>
    </row>
    <row r="71" spans="1:2" ht="15.75" customHeight="1" x14ac:dyDescent="0.25">
      <c r="A71" s="198">
        <v>3749</v>
      </c>
      <c r="B71" s="199" t="s">
        <v>272</v>
      </c>
    </row>
    <row r="72" spans="1:2" ht="15.75" customHeight="1" x14ac:dyDescent="0.25">
      <c r="A72" s="198">
        <v>3146</v>
      </c>
      <c r="B72" s="199" t="s">
        <v>272</v>
      </c>
    </row>
    <row r="73" spans="1:2" ht="15.75" customHeight="1" x14ac:dyDescent="0.25">
      <c r="A73" s="198">
        <v>2665</v>
      </c>
      <c r="B73" s="199" t="s">
        <v>272</v>
      </c>
    </row>
    <row r="74" spans="1:2" ht="15.75" customHeight="1" x14ac:dyDescent="0.25">
      <c r="A74" s="198">
        <v>4081</v>
      </c>
      <c r="B74" s="199" t="s">
        <v>272</v>
      </c>
    </row>
    <row r="75" spans="1:2" ht="15.75" customHeight="1" x14ac:dyDescent="0.25">
      <c r="A75" s="198">
        <v>1454</v>
      </c>
      <c r="B75" s="199" t="s">
        <v>272</v>
      </c>
    </row>
    <row r="76" spans="1:2" ht="15.75" customHeight="1" x14ac:dyDescent="0.25">
      <c r="A76" s="198">
        <v>1449</v>
      </c>
      <c r="B76" s="199" t="s">
        <v>272</v>
      </c>
    </row>
    <row r="77" spans="1:2" ht="15.75" customHeight="1" x14ac:dyDescent="0.25">
      <c r="A77" s="198">
        <v>3755</v>
      </c>
      <c r="B77" s="199" t="s">
        <v>272</v>
      </c>
    </row>
    <row r="78" spans="1:2" ht="15.75" customHeight="1" x14ac:dyDescent="0.25">
      <c r="A78" s="198">
        <v>3693</v>
      </c>
      <c r="B78" s="199" t="s">
        <v>272</v>
      </c>
    </row>
    <row r="79" spans="1:2" ht="15.75" customHeight="1" x14ac:dyDescent="0.25">
      <c r="A79" s="198">
        <v>592</v>
      </c>
      <c r="B79" s="199" t="s">
        <v>272</v>
      </c>
    </row>
    <row r="80" spans="1:2" ht="15.75" customHeight="1" x14ac:dyDescent="0.25">
      <c r="A80" s="198">
        <v>1956</v>
      </c>
      <c r="B80" s="199" t="s">
        <v>272</v>
      </c>
    </row>
    <row r="81" spans="1:2" ht="15.75" customHeight="1" x14ac:dyDescent="0.25">
      <c r="A81" s="198">
        <v>1048</v>
      </c>
      <c r="B81" s="199" t="s">
        <v>272</v>
      </c>
    </row>
    <row r="82" spans="1:2" ht="15.75" customHeight="1" x14ac:dyDescent="0.25">
      <c r="A82" s="198">
        <v>92</v>
      </c>
      <c r="B82" s="199" t="s">
        <v>272</v>
      </c>
    </row>
    <row r="83" spans="1:2" ht="15.75" customHeight="1" x14ac:dyDescent="0.25">
      <c r="A83" s="198">
        <v>3675</v>
      </c>
      <c r="B83" s="199" t="s">
        <v>272</v>
      </c>
    </row>
    <row r="84" spans="1:2" ht="15.75" customHeight="1" x14ac:dyDescent="0.25">
      <c r="A84" s="198">
        <v>1639</v>
      </c>
      <c r="B84" s="199" t="s">
        <v>272</v>
      </c>
    </row>
    <row r="85" spans="1:2" ht="15.75" customHeight="1" x14ac:dyDescent="0.25">
      <c r="A85" s="198">
        <v>2571</v>
      </c>
      <c r="B85" s="199" t="s">
        <v>272</v>
      </c>
    </row>
    <row r="86" spans="1:2" ht="15.75" customHeight="1" x14ac:dyDescent="0.25">
      <c r="A86" s="198">
        <v>4566</v>
      </c>
      <c r="B86" s="199" t="s">
        <v>272</v>
      </c>
    </row>
    <row r="87" spans="1:2" ht="15.75" customHeight="1" x14ac:dyDescent="0.25">
      <c r="A87" s="198">
        <v>717</v>
      </c>
      <c r="B87" s="199" t="s">
        <v>272</v>
      </c>
    </row>
    <row r="88" spans="1:2" ht="15.75" customHeight="1" x14ac:dyDescent="0.25">
      <c r="A88" s="198">
        <v>792</v>
      </c>
      <c r="B88" s="199" t="s">
        <v>272</v>
      </c>
    </row>
    <row r="89" spans="1:2" ht="15.75" customHeight="1" x14ac:dyDescent="0.25">
      <c r="A89" s="198">
        <v>4093</v>
      </c>
      <c r="B89" s="199" t="s">
        <v>272</v>
      </c>
    </row>
    <row r="90" spans="1:2" ht="15.75" customHeight="1" x14ac:dyDescent="0.25">
      <c r="A90" s="198">
        <v>1085</v>
      </c>
      <c r="B90" s="199" t="s">
        <v>272</v>
      </c>
    </row>
    <row r="91" spans="1:2" ht="15.75" customHeight="1" x14ac:dyDescent="0.25">
      <c r="A91" s="198">
        <v>4791</v>
      </c>
      <c r="B91" s="199" t="s">
        <v>272</v>
      </c>
    </row>
    <row r="92" spans="1:2" ht="15.75" customHeight="1" x14ac:dyDescent="0.25">
      <c r="A92" s="198">
        <v>1980</v>
      </c>
      <c r="B92" s="199" t="s">
        <v>272</v>
      </c>
    </row>
    <row r="93" spans="1:2" ht="15.75" customHeight="1" x14ac:dyDescent="0.25">
      <c r="A93" s="198">
        <v>3449</v>
      </c>
      <c r="B93" s="199" t="s">
        <v>272</v>
      </c>
    </row>
    <row r="94" spans="1:2" ht="15.75" customHeight="1" x14ac:dyDescent="0.25">
      <c r="A94" s="198">
        <v>1814</v>
      </c>
      <c r="B94" s="199" t="s">
        <v>272</v>
      </c>
    </row>
    <row r="95" spans="1:2" ht="15.75" customHeight="1" x14ac:dyDescent="0.25">
      <c r="A95" s="198">
        <v>1867</v>
      </c>
      <c r="B95" s="199" t="s">
        <v>272</v>
      </c>
    </row>
    <row r="96" spans="1:2" ht="15.75" customHeight="1" x14ac:dyDescent="0.25">
      <c r="A96" s="198">
        <v>4028</v>
      </c>
      <c r="B96" s="199" t="s">
        <v>272</v>
      </c>
    </row>
    <row r="97" spans="1:2" ht="15.75" customHeight="1" x14ac:dyDescent="0.25">
      <c r="A97" s="198">
        <v>3255</v>
      </c>
      <c r="B97" s="199" t="s">
        <v>272</v>
      </c>
    </row>
    <row r="98" spans="1:2" ht="15.75" customHeight="1" x14ac:dyDescent="0.25">
      <c r="A98" s="198">
        <v>981</v>
      </c>
      <c r="B98" s="199" t="s">
        <v>272</v>
      </c>
    </row>
    <row r="99" spans="1:2" ht="15.75" customHeight="1" x14ac:dyDescent="0.25">
      <c r="A99" s="198">
        <v>2500</v>
      </c>
      <c r="B99" s="199" t="s">
        <v>272</v>
      </c>
    </row>
    <row r="100" spans="1:2" ht="15.75" customHeight="1" x14ac:dyDescent="0.25">
      <c r="A100" s="198">
        <v>4345</v>
      </c>
      <c r="B100" s="199" t="s">
        <v>272</v>
      </c>
    </row>
    <row r="101" spans="1:2" ht="15.75" customHeight="1" x14ac:dyDescent="0.25">
      <c r="A101" s="198">
        <v>4335</v>
      </c>
      <c r="B101" s="199" t="s">
        <v>272</v>
      </c>
    </row>
    <row r="102" spans="1:2" ht="15.75" customHeight="1" x14ac:dyDescent="0.25">
      <c r="A102" s="198">
        <v>1691</v>
      </c>
      <c r="B102" s="199" t="s">
        <v>272</v>
      </c>
    </row>
    <row r="103" spans="1:2" ht="15.75" customHeight="1" x14ac:dyDescent="0.25">
      <c r="A103" s="198">
        <v>1183</v>
      </c>
      <c r="B103" s="199" t="s">
        <v>272</v>
      </c>
    </row>
    <row r="104" spans="1:2" ht="15.75" customHeight="1" x14ac:dyDescent="0.25">
      <c r="A104" s="198">
        <v>1591</v>
      </c>
      <c r="B104" s="199" t="s">
        <v>272</v>
      </c>
    </row>
    <row r="105" spans="1:2" ht="15.75" customHeight="1" x14ac:dyDescent="0.25">
      <c r="A105" s="198">
        <v>4159</v>
      </c>
      <c r="B105" s="199" t="s">
        <v>272</v>
      </c>
    </row>
    <row r="106" spans="1:2" ht="15.75" customHeight="1" x14ac:dyDescent="0.25">
      <c r="A106" s="198">
        <v>791</v>
      </c>
      <c r="B106" s="199" t="s">
        <v>272</v>
      </c>
    </row>
    <row r="107" spans="1:2" ht="15.75" customHeight="1" x14ac:dyDescent="0.25">
      <c r="A107" s="198">
        <v>1883</v>
      </c>
      <c r="B107" s="199" t="s">
        <v>272</v>
      </c>
    </row>
    <row r="108" spans="1:2" ht="15.75" customHeight="1" x14ac:dyDescent="0.25">
      <c r="A108" s="198">
        <v>4451</v>
      </c>
      <c r="B108" s="199" t="s">
        <v>272</v>
      </c>
    </row>
    <row r="109" spans="1:2" ht="15.75" customHeight="1" x14ac:dyDescent="0.25">
      <c r="A109" s="198">
        <v>859</v>
      </c>
      <c r="B109" s="199" t="s">
        <v>272</v>
      </c>
    </row>
    <row r="110" spans="1:2" ht="15.75" customHeight="1" x14ac:dyDescent="0.25">
      <c r="A110" s="198">
        <v>1228</v>
      </c>
      <c r="B110" s="199" t="s">
        <v>272</v>
      </c>
    </row>
    <row r="111" spans="1:2" ht="15.75" customHeight="1" x14ac:dyDescent="0.25">
      <c r="A111" s="198">
        <v>2415</v>
      </c>
      <c r="B111" s="199" t="s">
        <v>272</v>
      </c>
    </row>
    <row r="112" spans="1:2" ht="15.75" customHeight="1" x14ac:dyDescent="0.25">
      <c r="A112" s="198">
        <v>528</v>
      </c>
      <c r="B112" s="199" t="s">
        <v>272</v>
      </c>
    </row>
    <row r="113" spans="1:2" ht="15.75" customHeight="1" x14ac:dyDescent="0.25">
      <c r="A113" s="198">
        <v>2034</v>
      </c>
      <c r="B113" s="199" t="s">
        <v>272</v>
      </c>
    </row>
    <row r="114" spans="1:2" ht="15.75" customHeight="1" x14ac:dyDescent="0.25">
      <c r="A114" s="198">
        <v>2918</v>
      </c>
      <c r="B114" s="199" t="s">
        <v>272</v>
      </c>
    </row>
    <row r="115" spans="1:2" ht="15.75" customHeight="1" x14ac:dyDescent="0.25">
      <c r="A115" s="198">
        <v>2797</v>
      </c>
      <c r="B115" s="199" t="s">
        <v>272</v>
      </c>
    </row>
    <row r="116" spans="1:2" ht="15.75" customHeight="1" x14ac:dyDescent="0.25">
      <c r="A116" s="198">
        <v>756</v>
      </c>
      <c r="B116" s="199" t="s">
        <v>272</v>
      </c>
    </row>
    <row r="117" spans="1:2" ht="15.75" customHeight="1" x14ac:dyDescent="0.25">
      <c r="A117" s="198">
        <v>4695</v>
      </c>
      <c r="B117" s="199" t="s">
        <v>272</v>
      </c>
    </row>
    <row r="118" spans="1:2" ht="15.75" customHeight="1" x14ac:dyDescent="0.25">
      <c r="A118" s="198">
        <v>3031</v>
      </c>
      <c r="B118" s="199" t="s">
        <v>272</v>
      </c>
    </row>
    <row r="119" spans="1:2" ht="15.75" customHeight="1" x14ac:dyDescent="0.25">
      <c r="A119" s="198">
        <v>3511</v>
      </c>
      <c r="B119" s="199" t="s">
        <v>272</v>
      </c>
    </row>
    <row r="120" spans="1:2" ht="15.75" customHeight="1" x14ac:dyDescent="0.25">
      <c r="A120" s="198">
        <v>745</v>
      </c>
      <c r="B120" s="199" t="s">
        <v>272</v>
      </c>
    </row>
    <row r="121" spans="1:2" ht="15.75" customHeight="1" x14ac:dyDescent="0.25">
      <c r="A121" s="198">
        <v>1999</v>
      </c>
      <c r="B121" s="199" t="s">
        <v>272</v>
      </c>
    </row>
    <row r="122" spans="1:2" ht="15.75" customHeight="1" x14ac:dyDescent="0.25">
      <c r="A122" s="198">
        <v>4215</v>
      </c>
      <c r="B122" s="199" t="s">
        <v>272</v>
      </c>
    </row>
    <row r="123" spans="1:2" ht="15.75" customHeight="1" x14ac:dyDescent="0.25">
      <c r="A123" s="198">
        <v>2193</v>
      </c>
      <c r="B123" s="199" t="s">
        <v>272</v>
      </c>
    </row>
    <row r="124" spans="1:2" ht="15.75" customHeight="1" x14ac:dyDescent="0.25">
      <c r="A124" s="198">
        <v>2425</v>
      </c>
      <c r="B124" s="199" t="s">
        <v>272</v>
      </c>
    </row>
    <row r="125" spans="1:2" ht="15.75" customHeight="1" x14ac:dyDescent="0.25">
      <c r="A125" s="198">
        <v>2763</v>
      </c>
      <c r="B125" s="199" t="s">
        <v>272</v>
      </c>
    </row>
    <row r="126" spans="1:2" ht="15.75" customHeight="1" x14ac:dyDescent="0.25">
      <c r="A126" s="198">
        <v>4103</v>
      </c>
      <c r="B126" s="199" t="s">
        <v>272</v>
      </c>
    </row>
    <row r="127" spans="1:2" ht="15.75" customHeight="1" x14ac:dyDescent="0.25">
      <c r="A127" s="198">
        <v>562</v>
      </c>
      <c r="B127" s="199" t="s">
        <v>272</v>
      </c>
    </row>
    <row r="128" spans="1:2" ht="15.75" customHeight="1" x14ac:dyDescent="0.25">
      <c r="A128" s="198">
        <v>1259</v>
      </c>
      <c r="B128" s="199" t="s">
        <v>272</v>
      </c>
    </row>
    <row r="129" spans="1:2" ht="15.75" customHeight="1" x14ac:dyDescent="0.25">
      <c r="A129" s="198">
        <v>869</v>
      </c>
      <c r="B129" s="199" t="s">
        <v>272</v>
      </c>
    </row>
    <row r="130" spans="1:2" ht="15.75" customHeight="1" x14ac:dyDescent="0.25">
      <c r="A130" s="198">
        <v>3309</v>
      </c>
      <c r="B130" s="199" t="s">
        <v>272</v>
      </c>
    </row>
    <row r="131" spans="1:2" ht="15.75" customHeight="1" x14ac:dyDescent="0.25">
      <c r="A131" s="198">
        <v>2616</v>
      </c>
      <c r="B131" s="199" t="s">
        <v>272</v>
      </c>
    </row>
    <row r="132" spans="1:2" ht="15.75" customHeight="1" x14ac:dyDescent="0.25">
      <c r="A132" s="198">
        <v>2436</v>
      </c>
      <c r="B132" s="199" t="s">
        <v>272</v>
      </c>
    </row>
    <row r="133" spans="1:2" ht="15.75" customHeight="1" x14ac:dyDescent="0.25">
      <c r="A133" s="198">
        <v>1546</v>
      </c>
      <c r="B133" s="199" t="s">
        <v>272</v>
      </c>
    </row>
    <row r="134" spans="1:2" ht="15.75" customHeight="1" x14ac:dyDescent="0.25">
      <c r="A134" s="198">
        <v>2825</v>
      </c>
      <c r="B134" s="199" t="s">
        <v>272</v>
      </c>
    </row>
    <row r="135" spans="1:2" ht="15.75" customHeight="1" x14ac:dyDescent="0.25">
      <c r="A135" s="198">
        <v>3904</v>
      </c>
      <c r="B135" s="199" t="s">
        <v>272</v>
      </c>
    </row>
    <row r="136" spans="1:2" ht="15.75" customHeight="1" x14ac:dyDescent="0.25">
      <c r="A136" s="198">
        <v>3664</v>
      </c>
      <c r="B136" s="199" t="s">
        <v>272</v>
      </c>
    </row>
    <row r="137" spans="1:2" ht="15.75" customHeight="1" x14ac:dyDescent="0.25">
      <c r="A137" s="198">
        <v>2545</v>
      </c>
      <c r="B137" s="199" t="s">
        <v>272</v>
      </c>
    </row>
    <row r="138" spans="1:2" ht="15.75" customHeight="1" x14ac:dyDescent="0.25">
      <c r="A138" s="198">
        <v>2942</v>
      </c>
      <c r="B138" s="199" t="s">
        <v>272</v>
      </c>
    </row>
    <row r="139" spans="1:2" ht="15.75" customHeight="1" x14ac:dyDescent="0.25">
      <c r="A139" s="198">
        <v>4344</v>
      </c>
      <c r="B139" s="199" t="s">
        <v>272</v>
      </c>
    </row>
    <row r="140" spans="1:2" ht="15.75" customHeight="1" x14ac:dyDescent="0.25">
      <c r="A140" s="198">
        <v>3334</v>
      </c>
      <c r="B140" s="199" t="s">
        <v>272</v>
      </c>
    </row>
    <row r="141" spans="1:2" ht="15.75" customHeight="1" x14ac:dyDescent="0.25">
      <c r="A141" s="198">
        <v>2086</v>
      </c>
      <c r="B141" s="199" t="s">
        <v>272</v>
      </c>
    </row>
    <row r="142" spans="1:2" ht="15.75" customHeight="1" x14ac:dyDescent="0.25">
      <c r="A142" s="198">
        <v>3571</v>
      </c>
      <c r="B142" s="199" t="s">
        <v>272</v>
      </c>
    </row>
    <row r="143" spans="1:2" ht="15.75" customHeight="1" x14ac:dyDescent="0.25">
      <c r="A143" s="198">
        <v>3273</v>
      </c>
      <c r="B143" s="199" t="s">
        <v>272</v>
      </c>
    </row>
    <row r="144" spans="1:2" ht="15.75" customHeight="1" x14ac:dyDescent="0.25">
      <c r="A144" s="198">
        <v>2664</v>
      </c>
      <c r="B144" s="199" t="s">
        <v>272</v>
      </c>
    </row>
    <row r="145" spans="1:2" ht="15.75" customHeight="1" x14ac:dyDescent="0.25">
      <c r="A145" s="198">
        <v>1089</v>
      </c>
      <c r="B145" s="199" t="s">
        <v>272</v>
      </c>
    </row>
    <row r="146" spans="1:2" ht="15.75" customHeight="1" x14ac:dyDescent="0.25">
      <c r="A146" s="198">
        <v>2884</v>
      </c>
      <c r="B146" s="199" t="s">
        <v>272</v>
      </c>
    </row>
    <row r="147" spans="1:2" ht="15.75" customHeight="1" x14ac:dyDescent="0.25">
      <c r="A147" s="198">
        <v>2906</v>
      </c>
      <c r="B147" s="199" t="s">
        <v>272</v>
      </c>
    </row>
    <row r="148" spans="1:2" ht="15.75" customHeight="1" x14ac:dyDescent="0.25">
      <c r="A148" s="198">
        <v>1210</v>
      </c>
      <c r="B148" s="199" t="s">
        <v>272</v>
      </c>
    </row>
    <row r="149" spans="1:2" ht="15.75" customHeight="1" x14ac:dyDescent="0.25">
      <c r="A149" s="198">
        <v>1493</v>
      </c>
      <c r="B149" s="199" t="s">
        <v>272</v>
      </c>
    </row>
    <row r="150" spans="1:2" ht="15.75" customHeight="1" x14ac:dyDescent="0.25">
      <c r="A150" s="198">
        <v>3592</v>
      </c>
      <c r="B150" s="199" t="s">
        <v>272</v>
      </c>
    </row>
    <row r="151" spans="1:2" ht="15.75" customHeight="1" x14ac:dyDescent="0.25">
      <c r="A151" s="198">
        <v>2047</v>
      </c>
      <c r="B151" s="199" t="s">
        <v>272</v>
      </c>
    </row>
    <row r="152" spans="1:2" ht="15.75" customHeight="1" x14ac:dyDescent="0.25">
      <c r="A152" s="198">
        <v>1463</v>
      </c>
      <c r="B152" s="199" t="s">
        <v>272</v>
      </c>
    </row>
    <row r="153" spans="1:2" ht="15.75" customHeight="1" x14ac:dyDescent="0.25">
      <c r="A153" s="198">
        <v>2957</v>
      </c>
      <c r="B153" s="199" t="s">
        <v>272</v>
      </c>
    </row>
    <row r="154" spans="1:2" ht="15.75" customHeight="1" x14ac:dyDescent="0.25">
      <c r="A154" s="198">
        <v>1769</v>
      </c>
      <c r="B154" s="199" t="s">
        <v>272</v>
      </c>
    </row>
    <row r="155" spans="1:2" ht="15.75" customHeight="1" x14ac:dyDescent="0.25">
      <c r="A155" s="198">
        <v>2493</v>
      </c>
      <c r="B155" s="199" t="s">
        <v>272</v>
      </c>
    </row>
    <row r="156" spans="1:2" ht="15.75" customHeight="1" x14ac:dyDescent="0.25">
      <c r="A156" s="198">
        <v>3072</v>
      </c>
      <c r="B156" s="199" t="s">
        <v>272</v>
      </c>
    </row>
    <row r="157" spans="1:2" ht="15.75" customHeight="1" x14ac:dyDescent="0.25">
      <c r="A157" s="198">
        <v>2435</v>
      </c>
      <c r="B157" s="199" t="s">
        <v>272</v>
      </c>
    </row>
    <row r="158" spans="1:2" ht="15.75" customHeight="1" x14ac:dyDescent="0.25">
      <c r="A158" s="198">
        <v>694</v>
      </c>
      <c r="B158" s="199" t="s">
        <v>272</v>
      </c>
    </row>
    <row r="159" spans="1:2" ht="15.75" customHeight="1" x14ac:dyDescent="0.25">
      <c r="A159" s="198">
        <v>3060</v>
      </c>
      <c r="B159" s="199" t="s">
        <v>272</v>
      </c>
    </row>
    <row r="160" spans="1:2" ht="15.75" customHeight="1" x14ac:dyDescent="0.25">
      <c r="A160" s="198">
        <v>2264</v>
      </c>
      <c r="B160" s="199" t="s">
        <v>272</v>
      </c>
    </row>
    <row r="161" spans="1:2" ht="15.75" customHeight="1" x14ac:dyDescent="0.25">
      <c r="A161" s="198">
        <v>3288</v>
      </c>
      <c r="B161" s="199" t="s">
        <v>272</v>
      </c>
    </row>
    <row r="162" spans="1:2" ht="15.75" customHeight="1" x14ac:dyDescent="0.25">
      <c r="A162" s="198">
        <v>2201</v>
      </c>
      <c r="B162" s="199" t="s">
        <v>272</v>
      </c>
    </row>
    <row r="163" spans="1:2" ht="15.75" customHeight="1" x14ac:dyDescent="0.25">
      <c r="A163" s="198">
        <v>2551</v>
      </c>
      <c r="B163" s="199" t="s">
        <v>272</v>
      </c>
    </row>
    <row r="164" spans="1:2" ht="15.75" customHeight="1" x14ac:dyDescent="0.25">
      <c r="A164" s="198">
        <v>3713</v>
      </c>
      <c r="B164" s="199" t="s">
        <v>272</v>
      </c>
    </row>
    <row r="165" spans="1:2" ht="15.75" customHeight="1" x14ac:dyDescent="0.25">
      <c r="A165" s="198">
        <v>771</v>
      </c>
      <c r="B165" s="199" t="s">
        <v>272</v>
      </c>
    </row>
    <row r="166" spans="1:2" ht="15.75" customHeight="1" x14ac:dyDescent="0.25">
      <c r="A166" s="198">
        <v>2103</v>
      </c>
      <c r="B166" s="199" t="s">
        <v>272</v>
      </c>
    </row>
    <row r="167" spans="1:2" ht="15.75" customHeight="1" x14ac:dyDescent="0.25">
      <c r="A167" s="198">
        <v>4717</v>
      </c>
      <c r="B167" s="199" t="s">
        <v>272</v>
      </c>
    </row>
    <row r="168" spans="1:2" ht="15.75" customHeight="1" x14ac:dyDescent="0.25">
      <c r="A168" s="198">
        <v>1682</v>
      </c>
      <c r="B168" s="199" t="s">
        <v>272</v>
      </c>
    </row>
    <row r="169" spans="1:2" ht="15.75" customHeight="1" x14ac:dyDescent="0.25">
      <c r="A169" s="198">
        <v>3468</v>
      </c>
      <c r="B169" s="199" t="s">
        <v>272</v>
      </c>
    </row>
    <row r="170" spans="1:2" ht="15.75" customHeight="1" x14ac:dyDescent="0.25">
      <c r="A170" s="198">
        <v>1111</v>
      </c>
      <c r="B170" s="199" t="s">
        <v>272</v>
      </c>
    </row>
    <row r="171" spans="1:2" ht="15.75" customHeight="1" x14ac:dyDescent="0.25">
      <c r="A171" s="198">
        <v>242</v>
      </c>
      <c r="B171" s="199" t="s">
        <v>272</v>
      </c>
    </row>
    <row r="172" spans="1:2" ht="15.75" customHeight="1" x14ac:dyDescent="0.25">
      <c r="A172" s="198">
        <v>2585</v>
      </c>
      <c r="B172" s="199" t="s">
        <v>272</v>
      </c>
    </row>
    <row r="173" spans="1:2" ht="15.75" customHeight="1" x14ac:dyDescent="0.25">
      <c r="A173" s="198">
        <v>4072</v>
      </c>
      <c r="B173" s="199" t="s">
        <v>272</v>
      </c>
    </row>
    <row r="174" spans="1:2" ht="15.75" customHeight="1" x14ac:dyDescent="0.25">
      <c r="A174" s="198">
        <v>2681</v>
      </c>
      <c r="B174" s="199" t="s">
        <v>272</v>
      </c>
    </row>
    <row r="175" spans="1:2" ht="15.75" customHeight="1" x14ac:dyDescent="0.25">
      <c r="A175" s="198">
        <v>3529</v>
      </c>
      <c r="B175" s="199" t="s">
        <v>272</v>
      </c>
    </row>
    <row r="176" spans="1:2" ht="15.75" customHeight="1" x14ac:dyDescent="0.25">
      <c r="A176" s="198">
        <v>3898</v>
      </c>
      <c r="B176" s="199" t="s">
        <v>272</v>
      </c>
    </row>
    <row r="177" spans="1:2" ht="15.75" customHeight="1" x14ac:dyDescent="0.25">
      <c r="A177" s="198">
        <v>1977</v>
      </c>
      <c r="B177" s="199" t="s">
        <v>272</v>
      </c>
    </row>
    <row r="178" spans="1:2" ht="15.75" customHeight="1" x14ac:dyDescent="0.25">
      <c r="A178" s="198">
        <v>1501</v>
      </c>
      <c r="B178" s="199" t="s">
        <v>272</v>
      </c>
    </row>
    <row r="179" spans="1:2" ht="15.75" customHeight="1" x14ac:dyDescent="0.25">
      <c r="A179" s="198">
        <v>2483</v>
      </c>
      <c r="B179" s="199" t="s">
        <v>272</v>
      </c>
    </row>
    <row r="180" spans="1:2" ht="15.75" customHeight="1" x14ac:dyDescent="0.25">
      <c r="A180" s="198">
        <v>1018</v>
      </c>
      <c r="B180" s="199" t="s">
        <v>272</v>
      </c>
    </row>
    <row r="181" spans="1:2" ht="15.75" customHeight="1" x14ac:dyDescent="0.25">
      <c r="A181" s="198">
        <v>1986</v>
      </c>
      <c r="B181" s="199" t="s">
        <v>272</v>
      </c>
    </row>
    <row r="182" spans="1:2" ht="15.75" customHeight="1" x14ac:dyDescent="0.25">
      <c r="A182" s="198">
        <v>3848</v>
      </c>
      <c r="B182" s="199" t="s">
        <v>272</v>
      </c>
    </row>
    <row r="183" spans="1:2" ht="15.75" customHeight="1" x14ac:dyDescent="0.25">
      <c r="A183" s="198">
        <v>3422</v>
      </c>
      <c r="B183" s="199" t="s">
        <v>272</v>
      </c>
    </row>
    <row r="184" spans="1:2" ht="15.75" customHeight="1" x14ac:dyDescent="0.25">
      <c r="A184" s="198">
        <v>2644</v>
      </c>
      <c r="B184" s="199" t="s">
        <v>272</v>
      </c>
    </row>
    <row r="185" spans="1:2" ht="15.75" customHeight="1" x14ac:dyDescent="0.25">
      <c r="A185" s="198">
        <v>1825</v>
      </c>
      <c r="B185" s="199" t="s">
        <v>272</v>
      </c>
    </row>
    <row r="186" spans="1:2" ht="15.75" customHeight="1" x14ac:dyDescent="0.25">
      <c r="A186" s="198">
        <v>2244</v>
      </c>
      <c r="B186" s="199" t="s">
        <v>272</v>
      </c>
    </row>
    <row r="187" spans="1:2" ht="15.75" customHeight="1" x14ac:dyDescent="0.25">
      <c r="A187" s="198">
        <v>3825</v>
      </c>
      <c r="B187" s="199" t="s">
        <v>272</v>
      </c>
    </row>
    <row r="188" spans="1:2" ht="15.75" customHeight="1" x14ac:dyDescent="0.25">
      <c r="A188" s="198">
        <v>3308</v>
      </c>
      <c r="B188" s="199" t="s">
        <v>272</v>
      </c>
    </row>
    <row r="189" spans="1:2" ht="15.75" customHeight="1" x14ac:dyDescent="0.25">
      <c r="A189" s="198">
        <v>3972</v>
      </c>
      <c r="B189" s="199" t="s">
        <v>272</v>
      </c>
    </row>
    <row r="190" spans="1:2" ht="15.75" customHeight="1" x14ac:dyDescent="0.25">
      <c r="A190" s="198">
        <v>3018</v>
      </c>
      <c r="B190" s="199" t="s">
        <v>272</v>
      </c>
    </row>
    <row r="191" spans="1:2" ht="15.75" customHeight="1" x14ac:dyDescent="0.25">
      <c r="A191" s="198">
        <v>1390</v>
      </c>
      <c r="B191" s="199" t="s">
        <v>272</v>
      </c>
    </row>
    <row r="192" spans="1:2" ht="15.75" customHeight="1" x14ac:dyDescent="0.25">
      <c r="A192" s="198">
        <v>1731</v>
      </c>
      <c r="B192" s="199" t="s">
        <v>272</v>
      </c>
    </row>
    <row r="193" spans="1:2" ht="15.75" customHeight="1" x14ac:dyDescent="0.25">
      <c r="A193" s="198">
        <v>701</v>
      </c>
      <c r="B193" s="199" t="s">
        <v>272</v>
      </c>
    </row>
    <row r="194" spans="1:2" ht="15.75" customHeight="1" x14ac:dyDescent="0.25">
      <c r="A194" s="198">
        <v>1072</v>
      </c>
      <c r="B194" s="199" t="s">
        <v>272</v>
      </c>
    </row>
    <row r="195" spans="1:2" ht="15.75" customHeight="1" x14ac:dyDescent="0.25">
      <c r="A195" s="198">
        <v>2621</v>
      </c>
      <c r="B195" s="199" t="s">
        <v>272</v>
      </c>
    </row>
    <row r="196" spans="1:2" ht="15.75" customHeight="1" x14ac:dyDescent="0.25">
      <c r="A196" s="198">
        <v>3619</v>
      </c>
      <c r="B196" s="199" t="s">
        <v>272</v>
      </c>
    </row>
    <row r="197" spans="1:2" ht="15.75" customHeight="1" x14ac:dyDescent="0.25">
      <c r="A197" s="198">
        <v>3925</v>
      </c>
      <c r="B197" s="199" t="s">
        <v>272</v>
      </c>
    </row>
    <row r="198" spans="1:2" ht="15.75" customHeight="1" x14ac:dyDescent="0.25">
      <c r="A198" s="198">
        <v>2849</v>
      </c>
      <c r="B198" s="199" t="s">
        <v>272</v>
      </c>
    </row>
    <row r="199" spans="1:2" ht="15.75" customHeight="1" x14ac:dyDescent="0.25">
      <c r="A199" s="198">
        <v>3138</v>
      </c>
      <c r="B199" s="199" t="s">
        <v>272</v>
      </c>
    </row>
    <row r="200" spans="1:2" ht="15.75" customHeight="1" x14ac:dyDescent="0.25">
      <c r="A200" s="198">
        <v>3032</v>
      </c>
      <c r="B200" s="199" t="s">
        <v>272</v>
      </c>
    </row>
    <row r="201" spans="1:2" ht="15.75" customHeight="1" x14ac:dyDescent="0.25">
      <c r="A201" s="198">
        <v>2956</v>
      </c>
      <c r="B201" s="199" t="s">
        <v>272</v>
      </c>
    </row>
    <row r="202" spans="1:2" ht="15.75" customHeight="1" x14ac:dyDescent="0.25">
      <c r="A202" s="198">
        <v>1125</v>
      </c>
      <c r="B202" s="199" t="s">
        <v>272</v>
      </c>
    </row>
    <row r="203" spans="1:2" ht="15.75" customHeight="1" x14ac:dyDescent="0.25">
      <c r="A203" s="198">
        <v>2587</v>
      </c>
      <c r="B203" s="199" t="s">
        <v>272</v>
      </c>
    </row>
    <row r="204" spans="1:2" ht="15.75" customHeight="1" x14ac:dyDescent="0.25">
      <c r="A204" s="198">
        <v>2931</v>
      </c>
      <c r="B204" s="199" t="s">
        <v>272</v>
      </c>
    </row>
    <row r="205" spans="1:2" ht="15.75" customHeight="1" x14ac:dyDescent="0.25">
      <c r="A205" s="198">
        <v>3141</v>
      </c>
      <c r="B205" s="199" t="s">
        <v>272</v>
      </c>
    </row>
    <row r="206" spans="1:2" ht="15.75" customHeight="1" x14ac:dyDescent="0.25">
      <c r="A206" s="198">
        <v>4000</v>
      </c>
      <c r="B206" s="199" t="s">
        <v>272</v>
      </c>
    </row>
    <row r="207" spans="1:2" ht="15.75" customHeight="1" x14ac:dyDescent="0.25">
      <c r="A207" s="198">
        <v>4769</v>
      </c>
      <c r="B207" s="199" t="s">
        <v>272</v>
      </c>
    </row>
    <row r="208" spans="1:2" ht="15.75" customHeight="1" x14ac:dyDescent="0.25">
      <c r="A208" s="198">
        <v>3366</v>
      </c>
      <c r="B208" s="199" t="s">
        <v>272</v>
      </c>
    </row>
    <row r="209" spans="1:2" ht="15.75" customHeight="1" x14ac:dyDescent="0.25">
      <c r="A209" s="198">
        <v>4023</v>
      </c>
      <c r="B209" s="199" t="s">
        <v>272</v>
      </c>
    </row>
    <row r="210" spans="1:2" ht="15.75" customHeight="1" x14ac:dyDescent="0.25">
      <c r="A210" s="198">
        <v>1649</v>
      </c>
      <c r="B210" s="199" t="s">
        <v>272</v>
      </c>
    </row>
    <row r="211" spans="1:2" ht="15.75" customHeight="1" x14ac:dyDescent="0.25">
      <c r="A211" s="198">
        <v>1635</v>
      </c>
      <c r="B211" s="199" t="s">
        <v>272</v>
      </c>
    </row>
    <row r="212" spans="1:2" ht="15.75" customHeight="1" x14ac:dyDescent="0.25">
      <c r="A212" s="198">
        <v>1284</v>
      </c>
      <c r="B212" s="199" t="s">
        <v>272</v>
      </c>
    </row>
    <row r="213" spans="1:2" ht="15.75" customHeight="1" x14ac:dyDescent="0.25">
      <c r="A213" s="198">
        <v>3957</v>
      </c>
      <c r="B213" s="199" t="s">
        <v>272</v>
      </c>
    </row>
    <row r="214" spans="1:2" ht="15.75" customHeight="1" x14ac:dyDescent="0.25">
      <c r="A214" s="198">
        <v>4473</v>
      </c>
      <c r="B214" s="199" t="s">
        <v>272</v>
      </c>
    </row>
    <row r="215" spans="1:2" ht="15.75" customHeight="1" x14ac:dyDescent="0.25">
      <c r="A215" s="198">
        <v>2822</v>
      </c>
      <c r="B215" s="199" t="s">
        <v>272</v>
      </c>
    </row>
    <row r="216" spans="1:2" ht="15.75" customHeight="1" x14ac:dyDescent="0.25">
      <c r="A216" s="198">
        <v>695</v>
      </c>
      <c r="B216" s="199" t="s">
        <v>272</v>
      </c>
    </row>
    <row r="217" spans="1:2" ht="15.75" customHeight="1" x14ac:dyDescent="0.25">
      <c r="A217" s="198">
        <v>3632</v>
      </c>
      <c r="B217" s="199" t="s">
        <v>272</v>
      </c>
    </row>
    <row r="218" spans="1:2" ht="15.75" customHeight="1" x14ac:dyDescent="0.25">
      <c r="A218" s="198">
        <v>3490</v>
      </c>
      <c r="B218" s="199" t="s">
        <v>272</v>
      </c>
    </row>
    <row r="219" spans="1:2" ht="15.75" customHeight="1" x14ac:dyDescent="0.25">
      <c r="A219" s="198">
        <v>4063</v>
      </c>
      <c r="B219" s="199" t="s">
        <v>272</v>
      </c>
    </row>
    <row r="220" spans="1:2" ht="15.75" customHeight="1" x14ac:dyDescent="0.25">
      <c r="A220" s="198">
        <v>1579</v>
      </c>
      <c r="B220" s="199" t="s">
        <v>272</v>
      </c>
    </row>
    <row r="221" spans="1:2" ht="15.75" customHeight="1" x14ac:dyDescent="0.25">
      <c r="A221" s="198">
        <v>1805</v>
      </c>
      <c r="B221" s="199" t="s">
        <v>272</v>
      </c>
    </row>
    <row r="222" spans="1:2" ht="15.75" customHeight="1" x14ac:dyDescent="0.25">
      <c r="A222" s="198">
        <v>1796</v>
      </c>
      <c r="B222" s="199" t="s">
        <v>272</v>
      </c>
    </row>
    <row r="223" spans="1:2" ht="15.75" customHeight="1" x14ac:dyDescent="0.25">
      <c r="A223" s="198">
        <v>3810</v>
      </c>
      <c r="B223" s="199" t="s">
        <v>272</v>
      </c>
    </row>
    <row r="224" spans="1:2" ht="15.75" customHeight="1" x14ac:dyDescent="0.25">
      <c r="A224" s="198">
        <v>4310</v>
      </c>
      <c r="B224" s="199" t="s">
        <v>272</v>
      </c>
    </row>
    <row r="225" spans="1:2" ht="15.75" customHeight="1" x14ac:dyDescent="0.25">
      <c r="A225" s="198">
        <v>1098</v>
      </c>
      <c r="B225" s="199" t="s">
        <v>272</v>
      </c>
    </row>
    <row r="226" spans="1:2" ht="15.75" customHeight="1" x14ac:dyDescent="0.25">
      <c r="A226" s="198">
        <v>1524</v>
      </c>
      <c r="B226" s="199" t="s">
        <v>272</v>
      </c>
    </row>
    <row r="227" spans="1:2" ht="15.75" customHeight="1" x14ac:dyDescent="0.25">
      <c r="A227" s="198">
        <v>3212</v>
      </c>
      <c r="B227" s="199" t="s">
        <v>272</v>
      </c>
    </row>
    <row r="228" spans="1:2" ht="15.75" customHeight="1" x14ac:dyDescent="0.25">
      <c r="A228" s="198">
        <v>643</v>
      </c>
      <c r="B228" s="199" t="s">
        <v>272</v>
      </c>
    </row>
    <row r="229" spans="1:2" ht="15.75" customHeight="1" x14ac:dyDescent="0.25">
      <c r="A229" s="198">
        <v>777</v>
      </c>
      <c r="B229" s="199" t="s">
        <v>272</v>
      </c>
    </row>
    <row r="230" spans="1:2" ht="15.75" customHeight="1" x14ac:dyDescent="0.25">
      <c r="A230" s="198">
        <v>2759</v>
      </c>
      <c r="B230" s="199" t="s">
        <v>272</v>
      </c>
    </row>
    <row r="231" spans="1:2" ht="15.75" customHeight="1" x14ac:dyDescent="0.25">
      <c r="A231" s="198">
        <v>2470</v>
      </c>
      <c r="B231" s="199" t="s">
        <v>272</v>
      </c>
    </row>
    <row r="232" spans="1:2" ht="15.75" customHeight="1" x14ac:dyDescent="0.25">
      <c r="A232" s="198">
        <v>1995</v>
      </c>
      <c r="B232" s="199" t="s">
        <v>272</v>
      </c>
    </row>
    <row r="233" spans="1:2" ht="15.75" customHeight="1" x14ac:dyDescent="0.25">
      <c r="A233" s="198">
        <v>288</v>
      </c>
      <c r="B233" s="199" t="s">
        <v>272</v>
      </c>
    </row>
    <row r="234" spans="1:2" ht="15.75" customHeight="1" x14ac:dyDescent="0.25">
      <c r="A234" s="198">
        <v>3077</v>
      </c>
      <c r="B234" s="199" t="s">
        <v>272</v>
      </c>
    </row>
    <row r="235" spans="1:2" ht="15.75" customHeight="1" x14ac:dyDescent="0.25">
      <c r="A235" s="198">
        <v>3562</v>
      </c>
      <c r="B235" s="199" t="s">
        <v>272</v>
      </c>
    </row>
    <row r="236" spans="1:2" ht="15.75" customHeight="1" x14ac:dyDescent="0.25">
      <c r="A236" s="198">
        <v>3489</v>
      </c>
      <c r="B236" s="199" t="s">
        <v>272</v>
      </c>
    </row>
    <row r="237" spans="1:2" ht="15.75" customHeight="1" x14ac:dyDescent="0.25">
      <c r="A237" s="198">
        <v>1509</v>
      </c>
      <c r="B237" s="199" t="s">
        <v>272</v>
      </c>
    </row>
    <row r="238" spans="1:2" ht="15.75" customHeight="1" x14ac:dyDescent="0.25">
      <c r="A238" s="198">
        <v>3795</v>
      </c>
      <c r="B238" s="199" t="s">
        <v>272</v>
      </c>
    </row>
    <row r="239" spans="1:2" ht="15.75" customHeight="1" x14ac:dyDescent="0.25">
      <c r="A239" s="198">
        <v>1280</v>
      </c>
      <c r="B239" s="199" t="s">
        <v>272</v>
      </c>
    </row>
    <row r="240" spans="1:2" ht="15.75" customHeight="1" x14ac:dyDescent="0.25">
      <c r="A240" s="198">
        <v>986</v>
      </c>
      <c r="B240" s="199" t="s">
        <v>272</v>
      </c>
    </row>
    <row r="241" spans="1:2" ht="15.75" customHeight="1" x14ac:dyDescent="0.25">
      <c r="A241" s="198">
        <v>1445</v>
      </c>
      <c r="B241" s="199" t="s">
        <v>272</v>
      </c>
    </row>
    <row r="242" spans="1:2" ht="15.75" customHeight="1" x14ac:dyDescent="0.25">
      <c r="A242" s="198">
        <v>358</v>
      </c>
      <c r="B242" s="199" t="s">
        <v>272</v>
      </c>
    </row>
    <row r="243" spans="1:2" ht="15.75" customHeight="1" x14ac:dyDescent="0.25">
      <c r="A243" s="198">
        <v>3106</v>
      </c>
      <c r="B243" s="199" t="s">
        <v>272</v>
      </c>
    </row>
    <row r="244" spans="1:2" ht="15.75" customHeight="1" x14ac:dyDescent="0.25">
      <c r="A244" s="198">
        <v>1942</v>
      </c>
      <c r="B244" s="199" t="s">
        <v>272</v>
      </c>
    </row>
    <row r="245" spans="1:2" ht="15.75" customHeight="1" x14ac:dyDescent="0.25">
      <c r="A245" s="198">
        <v>1661</v>
      </c>
      <c r="B245" s="199" t="s">
        <v>272</v>
      </c>
    </row>
    <row r="246" spans="1:2" ht="15.75" customHeight="1" x14ac:dyDescent="0.25">
      <c r="A246" s="198">
        <v>4621</v>
      </c>
      <c r="B246" s="199" t="s">
        <v>272</v>
      </c>
    </row>
    <row r="247" spans="1:2" ht="15.75" customHeight="1" x14ac:dyDescent="0.25">
      <c r="A247" s="198">
        <v>3526</v>
      </c>
      <c r="B247" s="199" t="s">
        <v>272</v>
      </c>
    </row>
    <row r="248" spans="1:2" ht="15.75" customHeight="1" x14ac:dyDescent="0.25">
      <c r="A248" s="198">
        <v>4073</v>
      </c>
      <c r="B248" s="199" t="s">
        <v>272</v>
      </c>
    </row>
    <row r="249" spans="1:2" ht="15.75" customHeight="1" x14ac:dyDescent="0.25">
      <c r="A249" s="198">
        <v>3262</v>
      </c>
      <c r="B249" s="199" t="s">
        <v>272</v>
      </c>
    </row>
    <row r="250" spans="1:2" ht="15.75" customHeight="1" x14ac:dyDescent="0.25">
      <c r="A250" s="198">
        <v>3343</v>
      </c>
      <c r="B250" s="199" t="s">
        <v>272</v>
      </c>
    </row>
    <row r="251" spans="1:2" ht="15.75" customHeight="1" x14ac:dyDescent="0.25">
      <c r="A251" s="198">
        <v>4235</v>
      </c>
      <c r="B251" s="199" t="s">
        <v>272</v>
      </c>
    </row>
    <row r="252" spans="1:2" ht="15.75" customHeight="1" x14ac:dyDescent="0.25">
      <c r="A252" s="198">
        <v>524</v>
      </c>
      <c r="B252" s="199" t="s">
        <v>272</v>
      </c>
    </row>
    <row r="253" spans="1:2" ht="15.75" customHeight="1" x14ac:dyDescent="0.25">
      <c r="A253" s="198">
        <v>3423</v>
      </c>
      <c r="B253" s="199" t="s">
        <v>272</v>
      </c>
    </row>
    <row r="254" spans="1:2" ht="15.75" customHeight="1" x14ac:dyDescent="0.25">
      <c r="A254" s="198">
        <v>1855</v>
      </c>
      <c r="B254" s="199" t="s">
        <v>272</v>
      </c>
    </row>
    <row r="255" spans="1:2" ht="15.75" customHeight="1" x14ac:dyDescent="0.25">
      <c r="A255" s="198">
        <v>3037</v>
      </c>
      <c r="B255" s="199" t="s">
        <v>272</v>
      </c>
    </row>
    <row r="256" spans="1:2" ht="15.75" customHeight="1" x14ac:dyDescent="0.25">
      <c r="A256" s="198">
        <v>1083</v>
      </c>
      <c r="B256" s="199" t="s">
        <v>272</v>
      </c>
    </row>
    <row r="257" spans="1:2" ht="15.75" customHeight="1" x14ac:dyDescent="0.25">
      <c r="A257" s="198">
        <v>737</v>
      </c>
      <c r="B257" s="199" t="s">
        <v>272</v>
      </c>
    </row>
    <row r="258" spans="1:2" ht="15.75" customHeight="1" x14ac:dyDescent="0.25">
      <c r="A258" s="198">
        <v>1772</v>
      </c>
      <c r="B258" s="199" t="s">
        <v>272</v>
      </c>
    </row>
    <row r="259" spans="1:2" ht="15.75" customHeight="1" x14ac:dyDescent="0.25">
      <c r="A259" s="198">
        <v>3300</v>
      </c>
      <c r="B259" s="199" t="s">
        <v>272</v>
      </c>
    </row>
    <row r="260" spans="1:2" ht="15.75" customHeight="1" x14ac:dyDescent="0.25">
      <c r="A260" s="198">
        <v>3790</v>
      </c>
      <c r="B260" s="199" t="s">
        <v>272</v>
      </c>
    </row>
    <row r="261" spans="1:2" ht="15.75" customHeight="1" x14ac:dyDescent="0.25">
      <c r="A261" s="198">
        <v>3533</v>
      </c>
      <c r="B261" s="199" t="s">
        <v>272</v>
      </c>
    </row>
    <row r="262" spans="1:2" ht="15.75" customHeight="1" x14ac:dyDescent="0.25">
      <c r="A262" s="198">
        <v>4139</v>
      </c>
      <c r="B262" s="199" t="s">
        <v>272</v>
      </c>
    </row>
    <row r="263" spans="1:2" ht="15.75" customHeight="1" x14ac:dyDescent="0.25">
      <c r="A263" s="198">
        <v>3794</v>
      </c>
      <c r="B263" s="199" t="s">
        <v>272</v>
      </c>
    </row>
    <row r="264" spans="1:2" ht="15.75" customHeight="1" x14ac:dyDescent="0.25">
      <c r="A264" s="198">
        <v>2289</v>
      </c>
      <c r="B264" s="199" t="s">
        <v>272</v>
      </c>
    </row>
    <row r="265" spans="1:2" ht="15.75" customHeight="1" x14ac:dyDescent="0.25">
      <c r="A265" s="198">
        <v>3248</v>
      </c>
      <c r="B265" s="199" t="s">
        <v>272</v>
      </c>
    </row>
    <row r="266" spans="1:2" ht="15.75" customHeight="1" x14ac:dyDescent="0.25">
      <c r="A266" s="198">
        <v>4323</v>
      </c>
      <c r="B266" s="199" t="s">
        <v>272</v>
      </c>
    </row>
    <row r="267" spans="1:2" ht="15.75" customHeight="1" x14ac:dyDescent="0.25">
      <c r="A267" s="198">
        <v>4329</v>
      </c>
      <c r="B267" s="199" t="s">
        <v>272</v>
      </c>
    </row>
    <row r="268" spans="1:2" ht="15.75" customHeight="1" x14ac:dyDescent="0.25">
      <c r="A268" s="198">
        <v>2698</v>
      </c>
      <c r="B268" s="199" t="s">
        <v>272</v>
      </c>
    </row>
    <row r="269" spans="1:2" ht="15.75" customHeight="1" x14ac:dyDescent="0.25">
      <c r="A269" s="198">
        <v>8</v>
      </c>
      <c r="B269" s="199" t="s">
        <v>272</v>
      </c>
    </row>
    <row r="270" spans="1:2" ht="15.75" customHeight="1" x14ac:dyDescent="0.25">
      <c r="A270" s="198">
        <v>930</v>
      </c>
      <c r="B270" s="199" t="s">
        <v>272</v>
      </c>
    </row>
    <row r="271" spans="1:2" ht="15.75" customHeight="1" x14ac:dyDescent="0.25">
      <c r="A271" s="198">
        <v>2508</v>
      </c>
      <c r="B271" s="199" t="s">
        <v>272</v>
      </c>
    </row>
    <row r="272" spans="1:2" ht="15.75" customHeight="1" x14ac:dyDescent="0.25">
      <c r="A272" s="198">
        <v>3901</v>
      </c>
      <c r="B272" s="199" t="s">
        <v>272</v>
      </c>
    </row>
    <row r="273" spans="1:2" ht="15.75" customHeight="1" x14ac:dyDescent="0.25">
      <c r="A273" s="198">
        <v>3750</v>
      </c>
      <c r="B273" s="199" t="s">
        <v>272</v>
      </c>
    </row>
    <row r="274" spans="1:2" ht="15.75" customHeight="1" x14ac:dyDescent="0.25">
      <c r="A274" s="198">
        <v>579</v>
      </c>
      <c r="B274" s="199" t="s">
        <v>272</v>
      </c>
    </row>
    <row r="275" spans="1:2" ht="15.75" customHeight="1" x14ac:dyDescent="0.25">
      <c r="A275" s="198">
        <v>4480</v>
      </c>
      <c r="B275" s="199" t="s">
        <v>272</v>
      </c>
    </row>
    <row r="276" spans="1:2" ht="15.75" customHeight="1" x14ac:dyDescent="0.25">
      <c r="A276" s="198">
        <v>2955</v>
      </c>
      <c r="B276" s="199" t="s">
        <v>272</v>
      </c>
    </row>
    <row r="277" spans="1:2" ht="15.75" customHeight="1" x14ac:dyDescent="0.25">
      <c r="A277" s="198">
        <v>2024</v>
      </c>
      <c r="B277" s="199" t="s">
        <v>272</v>
      </c>
    </row>
    <row r="278" spans="1:2" ht="15.75" customHeight="1" x14ac:dyDescent="0.25">
      <c r="A278" s="198">
        <v>2599</v>
      </c>
      <c r="B278" s="199" t="s">
        <v>272</v>
      </c>
    </row>
    <row r="279" spans="1:2" ht="15.75" customHeight="1" x14ac:dyDescent="0.25">
      <c r="A279" s="198">
        <v>1170</v>
      </c>
      <c r="B279" s="199" t="s">
        <v>272</v>
      </c>
    </row>
    <row r="280" spans="1:2" ht="15.75" customHeight="1" x14ac:dyDescent="0.25">
      <c r="A280" s="198">
        <v>2792</v>
      </c>
      <c r="B280" s="199" t="s">
        <v>272</v>
      </c>
    </row>
    <row r="281" spans="1:2" ht="15.75" customHeight="1" x14ac:dyDescent="0.25">
      <c r="A281" s="198">
        <v>1431</v>
      </c>
      <c r="B281" s="199" t="s">
        <v>272</v>
      </c>
    </row>
    <row r="282" spans="1:2" ht="15.75" customHeight="1" x14ac:dyDescent="0.25">
      <c r="A282" s="198">
        <v>1069</v>
      </c>
      <c r="B282" s="199" t="s">
        <v>272</v>
      </c>
    </row>
    <row r="283" spans="1:2" ht="15.75" customHeight="1" x14ac:dyDescent="0.25">
      <c r="A283" s="198">
        <v>2820</v>
      </c>
      <c r="B283" s="199" t="s">
        <v>273</v>
      </c>
    </row>
    <row r="284" spans="1:2" ht="15.75" customHeight="1" x14ac:dyDescent="0.25">
      <c r="A284" s="198">
        <v>2331</v>
      </c>
      <c r="B284" s="199" t="s">
        <v>273</v>
      </c>
    </row>
    <row r="285" spans="1:2" ht="15.75" customHeight="1" x14ac:dyDescent="0.25">
      <c r="A285" s="198">
        <v>3667</v>
      </c>
      <c r="B285" s="199" t="s">
        <v>273</v>
      </c>
    </row>
    <row r="286" spans="1:2" ht="15.75" customHeight="1" x14ac:dyDescent="0.25">
      <c r="A286" s="198">
        <v>4085</v>
      </c>
      <c r="B286" s="199" t="s">
        <v>273</v>
      </c>
    </row>
    <row r="287" spans="1:2" ht="15.75" customHeight="1" x14ac:dyDescent="0.25">
      <c r="A287" s="198">
        <v>3823</v>
      </c>
      <c r="B287" s="199" t="s">
        <v>273</v>
      </c>
    </row>
    <row r="288" spans="1:2" ht="15.75" customHeight="1" x14ac:dyDescent="0.25">
      <c r="A288" s="198">
        <v>3694</v>
      </c>
      <c r="B288" s="199" t="s">
        <v>273</v>
      </c>
    </row>
    <row r="289" spans="1:2" ht="15.75" customHeight="1" x14ac:dyDescent="0.25">
      <c r="A289" s="198">
        <v>3295</v>
      </c>
      <c r="B289" s="199" t="s">
        <v>273</v>
      </c>
    </row>
    <row r="290" spans="1:2" ht="15.75" customHeight="1" x14ac:dyDescent="0.25">
      <c r="A290" s="198">
        <v>3382</v>
      </c>
      <c r="B290" s="199" t="s">
        <v>273</v>
      </c>
    </row>
    <row r="291" spans="1:2" ht="15.75" customHeight="1" x14ac:dyDescent="0.25">
      <c r="A291" s="198">
        <v>3809</v>
      </c>
      <c r="B291" s="199" t="s">
        <v>273</v>
      </c>
    </row>
    <row r="292" spans="1:2" ht="15.75" customHeight="1" x14ac:dyDescent="0.25">
      <c r="A292" s="198">
        <v>2713</v>
      </c>
      <c r="B292" s="199" t="s">
        <v>273</v>
      </c>
    </row>
    <row r="293" spans="1:2" ht="15.75" customHeight="1" x14ac:dyDescent="0.25">
      <c r="A293" s="198">
        <v>482</v>
      </c>
      <c r="B293" s="199" t="s">
        <v>273</v>
      </c>
    </row>
    <row r="294" spans="1:2" ht="15.75" customHeight="1" x14ac:dyDescent="0.25">
      <c r="A294" s="198">
        <v>2456</v>
      </c>
      <c r="B294" s="199" t="s">
        <v>273</v>
      </c>
    </row>
    <row r="295" spans="1:2" ht="15.75" customHeight="1" x14ac:dyDescent="0.25">
      <c r="A295" s="198">
        <v>3374</v>
      </c>
      <c r="B295" s="199" t="s">
        <v>273</v>
      </c>
    </row>
    <row r="296" spans="1:2" ht="15.75" customHeight="1" x14ac:dyDescent="0.25">
      <c r="A296" s="198">
        <v>368</v>
      </c>
      <c r="B296" s="199" t="s">
        <v>273</v>
      </c>
    </row>
    <row r="297" spans="1:2" ht="15.75" customHeight="1" x14ac:dyDescent="0.25">
      <c r="A297" s="198">
        <v>829</v>
      </c>
      <c r="B297" s="199" t="s">
        <v>273</v>
      </c>
    </row>
    <row r="298" spans="1:2" ht="15.75" customHeight="1" x14ac:dyDescent="0.25">
      <c r="A298" s="198">
        <v>1704</v>
      </c>
      <c r="B298" s="199" t="s">
        <v>273</v>
      </c>
    </row>
    <row r="299" spans="1:2" ht="15.75" customHeight="1" x14ac:dyDescent="0.25">
      <c r="A299" s="198">
        <v>2817</v>
      </c>
      <c r="B299" s="199" t="s">
        <v>273</v>
      </c>
    </row>
    <row r="300" spans="1:2" ht="15.75" customHeight="1" x14ac:dyDescent="0.25">
      <c r="A300" s="198">
        <v>3791</v>
      </c>
      <c r="B300" s="199" t="s">
        <v>273</v>
      </c>
    </row>
    <row r="301" spans="1:2" ht="15.75" customHeight="1" x14ac:dyDescent="0.25">
      <c r="A301" s="198">
        <v>1433</v>
      </c>
      <c r="B301" s="199" t="s">
        <v>273</v>
      </c>
    </row>
    <row r="302" spans="1:2" ht="15.75" customHeight="1" x14ac:dyDescent="0.25">
      <c r="A302" s="198">
        <v>3840</v>
      </c>
      <c r="B302" s="199" t="s">
        <v>273</v>
      </c>
    </row>
    <row r="303" spans="1:2" ht="15.75" customHeight="1" x14ac:dyDescent="0.25">
      <c r="A303" s="198">
        <v>231</v>
      </c>
      <c r="B303" s="199" t="s">
        <v>273</v>
      </c>
    </row>
    <row r="304" spans="1:2" ht="15.75" customHeight="1" x14ac:dyDescent="0.25">
      <c r="A304" s="198">
        <v>3433</v>
      </c>
      <c r="B304" s="199" t="s">
        <v>273</v>
      </c>
    </row>
    <row r="305" spans="1:2" ht="15.75" customHeight="1" x14ac:dyDescent="0.25">
      <c r="A305" s="198">
        <v>4496</v>
      </c>
      <c r="B305" s="199" t="s">
        <v>273</v>
      </c>
    </row>
    <row r="306" spans="1:2" ht="15.75" customHeight="1" x14ac:dyDescent="0.25">
      <c r="A306" s="198">
        <v>430</v>
      </c>
      <c r="B306" s="199" t="s">
        <v>273</v>
      </c>
    </row>
    <row r="307" spans="1:2" ht="15.75" customHeight="1" x14ac:dyDescent="0.25">
      <c r="A307" s="198">
        <v>4627</v>
      </c>
      <c r="B307" s="199" t="s">
        <v>273</v>
      </c>
    </row>
    <row r="308" spans="1:2" ht="15.75" customHeight="1" x14ac:dyDescent="0.25">
      <c r="A308" s="198">
        <v>1385</v>
      </c>
      <c r="B308" s="199" t="s">
        <v>273</v>
      </c>
    </row>
    <row r="309" spans="1:2" ht="15.75" customHeight="1" x14ac:dyDescent="0.25">
      <c r="A309" s="198">
        <v>3827</v>
      </c>
      <c r="B309" s="199" t="s">
        <v>273</v>
      </c>
    </row>
    <row r="310" spans="1:2" ht="15.75" customHeight="1" x14ac:dyDescent="0.25">
      <c r="A310" s="198">
        <v>2407</v>
      </c>
      <c r="B310" s="199" t="s">
        <v>273</v>
      </c>
    </row>
    <row r="311" spans="1:2" ht="15.75" customHeight="1" x14ac:dyDescent="0.25">
      <c r="A311" s="198">
        <v>1446</v>
      </c>
      <c r="B311" s="199" t="s">
        <v>273</v>
      </c>
    </row>
    <row r="312" spans="1:2" ht="15.75" customHeight="1" x14ac:dyDescent="0.25">
      <c r="A312" s="198">
        <v>2066</v>
      </c>
      <c r="B312" s="199" t="s">
        <v>273</v>
      </c>
    </row>
    <row r="313" spans="1:2" ht="15.75" customHeight="1" x14ac:dyDescent="0.25">
      <c r="A313" s="198">
        <v>4437</v>
      </c>
      <c r="B313" s="199" t="s">
        <v>273</v>
      </c>
    </row>
    <row r="314" spans="1:2" ht="15.75" customHeight="1" x14ac:dyDescent="0.25">
      <c r="A314" s="198">
        <v>3432</v>
      </c>
      <c r="B314" s="199" t="s">
        <v>273</v>
      </c>
    </row>
    <row r="315" spans="1:2" ht="15.75" customHeight="1" x14ac:dyDescent="0.25">
      <c r="A315" s="198">
        <v>2947</v>
      </c>
      <c r="B315" s="199" t="s">
        <v>273</v>
      </c>
    </row>
    <row r="316" spans="1:2" ht="15.75" customHeight="1" x14ac:dyDescent="0.25">
      <c r="A316" s="198">
        <v>3189</v>
      </c>
      <c r="B316" s="199" t="s">
        <v>273</v>
      </c>
    </row>
    <row r="317" spans="1:2" ht="15.75" customHeight="1" x14ac:dyDescent="0.25">
      <c r="A317" s="198">
        <v>3486</v>
      </c>
      <c r="B317" s="199" t="s">
        <v>273</v>
      </c>
    </row>
    <row r="318" spans="1:2" ht="15.75" customHeight="1" x14ac:dyDescent="0.25">
      <c r="A318" s="198">
        <v>3769</v>
      </c>
      <c r="B318" s="199" t="s">
        <v>273</v>
      </c>
    </row>
    <row r="319" spans="1:2" ht="15.75" customHeight="1" x14ac:dyDescent="0.25">
      <c r="A319" s="198">
        <v>4068</v>
      </c>
      <c r="B319" s="199" t="s">
        <v>273</v>
      </c>
    </row>
    <row r="320" spans="1:2" ht="15.75" customHeight="1" x14ac:dyDescent="0.25">
      <c r="A320" s="198">
        <v>2050</v>
      </c>
      <c r="B320" s="199" t="s">
        <v>273</v>
      </c>
    </row>
    <row r="321" spans="1:2" ht="15.75" customHeight="1" x14ac:dyDescent="0.25">
      <c r="A321" s="198">
        <v>4271</v>
      </c>
      <c r="B321" s="199" t="s">
        <v>273</v>
      </c>
    </row>
    <row r="322" spans="1:2" ht="15.75" customHeight="1" x14ac:dyDescent="0.25">
      <c r="A322" s="198">
        <v>1764</v>
      </c>
      <c r="B322" s="199" t="s">
        <v>273</v>
      </c>
    </row>
    <row r="323" spans="1:2" ht="15.75" customHeight="1" x14ac:dyDescent="0.25">
      <c r="A323" s="198">
        <v>4144</v>
      </c>
      <c r="B323" s="199" t="s">
        <v>273</v>
      </c>
    </row>
    <row r="324" spans="1:2" ht="15.75" customHeight="1" x14ac:dyDescent="0.25">
      <c r="A324" s="198">
        <v>3748</v>
      </c>
      <c r="B324" s="199" t="s">
        <v>273</v>
      </c>
    </row>
    <row r="325" spans="1:2" ht="15.75" customHeight="1" x14ac:dyDescent="0.25">
      <c r="A325" s="198">
        <v>3544</v>
      </c>
      <c r="B325" s="199" t="s">
        <v>273</v>
      </c>
    </row>
    <row r="326" spans="1:2" ht="15.75" customHeight="1" x14ac:dyDescent="0.25">
      <c r="A326" s="198">
        <v>4457</v>
      </c>
      <c r="B326" s="199" t="s">
        <v>273</v>
      </c>
    </row>
    <row r="327" spans="1:2" ht="15.75" customHeight="1" x14ac:dyDescent="0.25">
      <c r="A327" s="198">
        <v>1732</v>
      </c>
      <c r="B327" s="199" t="s">
        <v>273</v>
      </c>
    </row>
    <row r="328" spans="1:2" ht="15.75" customHeight="1" x14ac:dyDescent="0.25">
      <c r="A328" s="198">
        <v>4264</v>
      </c>
      <c r="B328" s="199" t="s">
        <v>273</v>
      </c>
    </row>
    <row r="329" spans="1:2" ht="15.75" customHeight="1" x14ac:dyDescent="0.25">
      <c r="A329" s="198">
        <v>2968</v>
      </c>
      <c r="B329" s="199" t="s">
        <v>273</v>
      </c>
    </row>
    <row r="330" spans="1:2" ht="15.75" customHeight="1" x14ac:dyDescent="0.25">
      <c r="A330" s="198">
        <v>3239</v>
      </c>
      <c r="B330" s="199" t="s">
        <v>273</v>
      </c>
    </row>
    <row r="331" spans="1:2" ht="15.75" customHeight="1" x14ac:dyDescent="0.25">
      <c r="A331" s="198">
        <v>2185</v>
      </c>
      <c r="B331" s="199" t="s">
        <v>273</v>
      </c>
    </row>
    <row r="332" spans="1:2" ht="15.75" customHeight="1" x14ac:dyDescent="0.25">
      <c r="A332" s="198">
        <v>1031</v>
      </c>
      <c r="B332" s="199" t="s">
        <v>273</v>
      </c>
    </row>
    <row r="333" spans="1:2" ht="15.75" customHeight="1" x14ac:dyDescent="0.25">
      <c r="A333" s="198">
        <v>3040</v>
      </c>
      <c r="B333" s="199" t="s">
        <v>273</v>
      </c>
    </row>
    <row r="334" spans="1:2" ht="15.75" customHeight="1" x14ac:dyDescent="0.25">
      <c r="A334" s="198">
        <v>1540</v>
      </c>
      <c r="B334" s="199" t="s">
        <v>273</v>
      </c>
    </row>
    <row r="335" spans="1:2" ht="15.75" customHeight="1" x14ac:dyDescent="0.25">
      <c r="A335" s="198">
        <v>3912</v>
      </c>
      <c r="B335" s="199" t="s">
        <v>273</v>
      </c>
    </row>
    <row r="336" spans="1:2" ht="15.75" customHeight="1" x14ac:dyDescent="0.25">
      <c r="A336" s="198">
        <v>1647</v>
      </c>
      <c r="B336" s="199" t="s">
        <v>273</v>
      </c>
    </row>
    <row r="337" spans="1:2" ht="15.75" customHeight="1" x14ac:dyDescent="0.25">
      <c r="A337" s="198">
        <v>2640</v>
      </c>
      <c r="B337" s="199" t="s">
        <v>273</v>
      </c>
    </row>
    <row r="338" spans="1:2" ht="15.75" customHeight="1" x14ac:dyDescent="0.25">
      <c r="A338" s="198">
        <v>3431</v>
      </c>
      <c r="B338" s="199" t="s">
        <v>273</v>
      </c>
    </row>
    <row r="339" spans="1:2" ht="15.75" customHeight="1" x14ac:dyDescent="0.25">
      <c r="A339" s="198">
        <v>3817</v>
      </c>
      <c r="B339" s="199" t="s">
        <v>273</v>
      </c>
    </row>
    <row r="340" spans="1:2" ht="15.75" customHeight="1" x14ac:dyDescent="0.25">
      <c r="A340" s="198">
        <v>2788</v>
      </c>
      <c r="B340" s="199" t="s">
        <v>273</v>
      </c>
    </row>
    <row r="341" spans="1:2" ht="15.75" customHeight="1" x14ac:dyDescent="0.25">
      <c r="A341" s="198">
        <v>2793</v>
      </c>
      <c r="B341" s="199" t="s">
        <v>273</v>
      </c>
    </row>
    <row r="342" spans="1:2" ht="15.75" customHeight="1" x14ac:dyDescent="0.25">
      <c r="A342" s="198">
        <v>1827</v>
      </c>
      <c r="B342" s="199" t="s">
        <v>273</v>
      </c>
    </row>
    <row r="343" spans="1:2" ht="15.75" customHeight="1" x14ac:dyDescent="0.25">
      <c r="A343" s="198">
        <v>2509</v>
      </c>
      <c r="B343" s="199" t="s">
        <v>273</v>
      </c>
    </row>
    <row r="344" spans="1:2" ht="15.75" customHeight="1" x14ac:dyDescent="0.25">
      <c r="A344" s="198">
        <v>2367</v>
      </c>
      <c r="B344" s="199" t="s">
        <v>273</v>
      </c>
    </row>
    <row r="345" spans="1:2" ht="15.75" customHeight="1" x14ac:dyDescent="0.25">
      <c r="A345" s="198">
        <v>3695</v>
      </c>
      <c r="B345" s="199" t="s">
        <v>273</v>
      </c>
    </row>
    <row r="346" spans="1:2" ht="15.75" customHeight="1" x14ac:dyDescent="0.25">
      <c r="A346" s="198">
        <v>3440</v>
      </c>
      <c r="B346" s="199" t="s">
        <v>273</v>
      </c>
    </row>
    <row r="347" spans="1:2" ht="15.75" customHeight="1" x14ac:dyDescent="0.25">
      <c r="A347" s="198">
        <v>2194</v>
      </c>
      <c r="B347" s="199" t="s">
        <v>273</v>
      </c>
    </row>
    <row r="348" spans="1:2" ht="15.75" customHeight="1" x14ac:dyDescent="0.25">
      <c r="A348" s="198">
        <v>1103</v>
      </c>
      <c r="B348" s="199" t="s">
        <v>273</v>
      </c>
    </row>
    <row r="349" spans="1:2" ht="15.75" customHeight="1" x14ac:dyDescent="0.25">
      <c r="A349" s="198">
        <v>1186</v>
      </c>
      <c r="B349" s="199" t="s">
        <v>273</v>
      </c>
    </row>
    <row r="350" spans="1:2" ht="15.75" customHeight="1" x14ac:dyDescent="0.25">
      <c r="A350" s="198">
        <v>1815</v>
      </c>
      <c r="B350" s="199" t="s">
        <v>273</v>
      </c>
    </row>
    <row r="351" spans="1:2" ht="15.75" customHeight="1" x14ac:dyDescent="0.25">
      <c r="A351" s="198">
        <v>4827</v>
      </c>
      <c r="B351" s="199" t="s">
        <v>273</v>
      </c>
    </row>
    <row r="352" spans="1:2" ht="15.75" customHeight="1" x14ac:dyDescent="0.25">
      <c r="A352" s="198">
        <v>2501</v>
      </c>
      <c r="B352" s="199" t="s">
        <v>273</v>
      </c>
    </row>
    <row r="353" spans="1:2" ht="15.75" customHeight="1" x14ac:dyDescent="0.25">
      <c r="A353" s="198">
        <v>1053</v>
      </c>
      <c r="B353" s="199" t="s">
        <v>273</v>
      </c>
    </row>
    <row r="354" spans="1:2" ht="15.75" customHeight="1" x14ac:dyDescent="0.25">
      <c r="A354" s="198">
        <v>3307</v>
      </c>
      <c r="B354" s="199" t="s">
        <v>273</v>
      </c>
    </row>
    <row r="355" spans="1:2" ht="15.75" customHeight="1" x14ac:dyDescent="0.25">
      <c r="A355" s="198">
        <v>3843</v>
      </c>
      <c r="B355" s="199" t="s">
        <v>273</v>
      </c>
    </row>
    <row r="356" spans="1:2" ht="15.75" customHeight="1" x14ac:dyDescent="0.25">
      <c r="A356" s="198">
        <v>3424</v>
      </c>
      <c r="B356" s="199" t="s">
        <v>273</v>
      </c>
    </row>
    <row r="357" spans="1:2" ht="15.75" customHeight="1" x14ac:dyDescent="0.25">
      <c r="A357" s="198">
        <v>1886</v>
      </c>
      <c r="B357" s="199" t="s">
        <v>273</v>
      </c>
    </row>
    <row r="358" spans="1:2" ht="15.75" customHeight="1" x14ac:dyDescent="0.25">
      <c r="A358" s="198">
        <v>2131</v>
      </c>
      <c r="B358" s="199" t="s">
        <v>273</v>
      </c>
    </row>
    <row r="359" spans="1:2" ht="15.75" customHeight="1" x14ac:dyDescent="0.25">
      <c r="A359" s="198">
        <v>4070</v>
      </c>
      <c r="B359" s="199" t="s">
        <v>273</v>
      </c>
    </row>
    <row r="360" spans="1:2" ht="15.75" customHeight="1" x14ac:dyDescent="0.25">
      <c r="A360" s="198">
        <v>3688</v>
      </c>
      <c r="B360" s="199" t="s">
        <v>273</v>
      </c>
    </row>
    <row r="361" spans="1:2" ht="15.75" customHeight="1" x14ac:dyDescent="0.25">
      <c r="A361" s="198">
        <v>662</v>
      </c>
      <c r="B361" s="199" t="s">
        <v>273</v>
      </c>
    </row>
    <row r="362" spans="1:2" ht="15.75" customHeight="1" x14ac:dyDescent="0.25">
      <c r="A362" s="198">
        <v>2013</v>
      </c>
      <c r="B362" s="199" t="s">
        <v>273</v>
      </c>
    </row>
    <row r="363" spans="1:2" ht="15.75" customHeight="1" x14ac:dyDescent="0.25">
      <c r="A363" s="198">
        <v>4402</v>
      </c>
      <c r="B363" s="199" t="s">
        <v>273</v>
      </c>
    </row>
    <row r="364" spans="1:2" ht="15.75" customHeight="1" x14ac:dyDescent="0.25">
      <c r="A364" s="198">
        <v>3195</v>
      </c>
      <c r="B364" s="199" t="s">
        <v>273</v>
      </c>
    </row>
    <row r="365" spans="1:2" ht="15.75" customHeight="1" x14ac:dyDescent="0.25">
      <c r="A365" s="198">
        <v>3372</v>
      </c>
      <c r="B365" s="199" t="s">
        <v>273</v>
      </c>
    </row>
    <row r="366" spans="1:2" ht="15.75" customHeight="1" x14ac:dyDescent="0.25">
      <c r="A366" s="198">
        <v>3022</v>
      </c>
      <c r="B366" s="199" t="s">
        <v>273</v>
      </c>
    </row>
    <row r="367" spans="1:2" ht="15.75" customHeight="1" x14ac:dyDescent="0.25">
      <c r="A367" s="198">
        <v>1014</v>
      </c>
      <c r="B367" s="199" t="s">
        <v>273</v>
      </c>
    </row>
    <row r="368" spans="1:2" ht="15.75" customHeight="1" x14ac:dyDescent="0.25">
      <c r="A368" s="198">
        <v>3499</v>
      </c>
      <c r="B368" s="199" t="s">
        <v>273</v>
      </c>
    </row>
    <row r="369" spans="1:2" ht="15.75" customHeight="1" x14ac:dyDescent="0.25">
      <c r="A369" s="198">
        <v>2891</v>
      </c>
      <c r="B369" s="199" t="s">
        <v>273</v>
      </c>
    </row>
    <row r="370" spans="1:2" ht="15.75" customHeight="1" x14ac:dyDescent="0.25">
      <c r="A370" s="198">
        <v>3253</v>
      </c>
      <c r="B370" s="199" t="s">
        <v>273</v>
      </c>
    </row>
    <row r="371" spans="1:2" ht="15.75" customHeight="1" x14ac:dyDescent="0.25">
      <c r="A371" s="198">
        <v>1982</v>
      </c>
      <c r="B371" s="199" t="s">
        <v>273</v>
      </c>
    </row>
    <row r="372" spans="1:2" ht="15.75" customHeight="1" x14ac:dyDescent="0.25">
      <c r="A372" s="198">
        <v>2899</v>
      </c>
      <c r="B372" s="199" t="s">
        <v>273</v>
      </c>
    </row>
    <row r="373" spans="1:2" ht="15.75" customHeight="1" x14ac:dyDescent="0.25">
      <c r="A373" s="198">
        <v>998</v>
      </c>
      <c r="B373" s="199" t="s">
        <v>273</v>
      </c>
    </row>
    <row r="374" spans="1:2" ht="15.75" customHeight="1" x14ac:dyDescent="0.25">
      <c r="A374" s="198">
        <v>3808</v>
      </c>
      <c r="B374" s="199" t="s">
        <v>273</v>
      </c>
    </row>
    <row r="375" spans="1:2" ht="15.75" customHeight="1" x14ac:dyDescent="0.25">
      <c r="A375" s="198">
        <v>3613</v>
      </c>
      <c r="B375" s="199" t="s">
        <v>273</v>
      </c>
    </row>
    <row r="376" spans="1:2" ht="15.75" customHeight="1" x14ac:dyDescent="0.25">
      <c r="A376" s="198">
        <v>3020</v>
      </c>
      <c r="B376" s="199" t="s">
        <v>273</v>
      </c>
    </row>
    <row r="377" spans="1:2" ht="15.75" customHeight="1" x14ac:dyDescent="0.25">
      <c r="A377" s="198">
        <v>361</v>
      </c>
      <c r="B377" s="199" t="s">
        <v>273</v>
      </c>
    </row>
    <row r="378" spans="1:2" ht="15.75" customHeight="1" x14ac:dyDescent="0.25">
      <c r="A378" s="198">
        <v>4800</v>
      </c>
      <c r="B378" s="199" t="s">
        <v>273</v>
      </c>
    </row>
    <row r="379" spans="1:2" ht="15.75" customHeight="1" x14ac:dyDescent="0.25">
      <c r="A379" s="198">
        <v>3410</v>
      </c>
      <c r="B379" s="199" t="s">
        <v>273</v>
      </c>
    </row>
    <row r="380" spans="1:2" ht="15.75" customHeight="1" x14ac:dyDescent="0.25">
      <c r="A380" s="198">
        <v>57</v>
      </c>
      <c r="B380" s="199" t="s">
        <v>273</v>
      </c>
    </row>
    <row r="381" spans="1:2" ht="15.75" customHeight="1" x14ac:dyDescent="0.25">
      <c r="A381" s="198">
        <v>3622</v>
      </c>
      <c r="B381" s="199" t="s">
        <v>273</v>
      </c>
    </row>
    <row r="382" spans="1:2" ht="15.75" customHeight="1" x14ac:dyDescent="0.25">
      <c r="A382" s="198">
        <v>3578</v>
      </c>
      <c r="B382" s="199" t="s">
        <v>273</v>
      </c>
    </row>
    <row r="383" spans="1:2" ht="15.75" customHeight="1" x14ac:dyDescent="0.25">
      <c r="A383" s="198">
        <v>2662</v>
      </c>
      <c r="B383" s="199" t="s">
        <v>273</v>
      </c>
    </row>
    <row r="384" spans="1:2" ht="15.75" customHeight="1" x14ac:dyDescent="0.25">
      <c r="A384" s="198">
        <v>2320</v>
      </c>
      <c r="B384" s="199" t="s">
        <v>273</v>
      </c>
    </row>
    <row r="385" spans="1:2" ht="15.75" customHeight="1" x14ac:dyDescent="0.25">
      <c r="A385" s="198">
        <v>1939</v>
      </c>
      <c r="B385" s="199" t="s">
        <v>273</v>
      </c>
    </row>
    <row r="386" spans="1:2" ht="15.75" customHeight="1" x14ac:dyDescent="0.25">
      <c r="A386" s="198">
        <v>1895</v>
      </c>
      <c r="B386" s="199" t="s">
        <v>273</v>
      </c>
    </row>
    <row r="387" spans="1:2" ht="15.75" customHeight="1" x14ac:dyDescent="0.25">
      <c r="A387" s="198">
        <v>3773</v>
      </c>
      <c r="B387" s="199" t="s">
        <v>273</v>
      </c>
    </row>
    <row r="388" spans="1:2" ht="15.75" customHeight="1" x14ac:dyDescent="0.25">
      <c r="A388" s="198">
        <v>3685</v>
      </c>
      <c r="B388" s="199" t="s">
        <v>273</v>
      </c>
    </row>
    <row r="389" spans="1:2" ht="15.75" customHeight="1" x14ac:dyDescent="0.25">
      <c r="A389" s="198">
        <v>4149</v>
      </c>
      <c r="B389" s="199" t="s">
        <v>273</v>
      </c>
    </row>
    <row r="390" spans="1:2" ht="15.75" customHeight="1" x14ac:dyDescent="0.25">
      <c r="A390" s="198">
        <v>2000</v>
      </c>
      <c r="B390" s="199" t="s">
        <v>273</v>
      </c>
    </row>
    <row r="391" spans="1:2" ht="15.75" customHeight="1" x14ac:dyDescent="0.25">
      <c r="A391" s="198">
        <v>3763</v>
      </c>
      <c r="B391" s="199" t="s">
        <v>274</v>
      </c>
    </row>
    <row r="392" spans="1:2" ht="15.75" customHeight="1" x14ac:dyDescent="0.25">
      <c r="A392" s="198">
        <v>3662</v>
      </c>
      <c r="B392" s="199" t="s">
        <v>274</v>
      </c>
    </row>
    <row r="393" spans="1:2" ht="15.75" customHeight="1" x14ac:dyDescent="0.25">
      <c r="A393" s="198">
        <v>2636</v>
      </c>
      <c r="B393" s="199" t="s">
        <v>274</v>
      </c>
    </row>
    <row r="394" spans="1:2" ht="15.75" customHeight="1" x14ac:dyDescent="0.25">
      <c r="A394" s="198">
        <v>2141</v>
      </c>
      <c r="B394" s="199" t="s">
        <v>274</v>
      </c>
    </row>
    <row r="395" spans="1:2" ht="15.75" customHeight="1" x14ac:dyDescent="0.25">
      <c r="A395" s="198">
        <v>1739</v>
      </c>
      <c r="B395" s="199" t="s">
        <v>274</v>
      </c>
    </row>
    <row r="396" spans="1:2" ht="15.75" customHeight="1" x14ac:dyDescent="0.25">
      <c r="A396" s="198">
        <v>1139</v>
      </c>
      <c r="B396" s="199" t="s">
        <v>274</v>
      </c>
    </row>
    <row r="397" spans="1:2" ht="15.75" customHeight="1" x14ac:dyDescent="0.25">
      <c r="A397" s="198">
        <v>3830</v>
      </c>
      <c r="B397" s="199" t="s">
        <v>274</v>
      </c>
    </row>
    <row r="398" spans="1:2" ht="15.75" customHeight="1" x14ac:dyDescent="0.25">
      <c r="A398" s="198">
        <v>3700</v>
      </c>
      <c r="B398" s="199" t="s">
        <v>274</v>
      </c>
    </row>
    <row r="399" spans="1:2" ht="15.75" customHeight="1" x14ac:dyDescent="0.25">
      <c r="A399" s="198">
        <v>1911</v>
      </c>
      <c r="B399" s="199" t="s">
        <v>274</v>
      </c>
    </row>
    <row r="400" spans="1:2" ht="15.75" customHeight="1" x14ac:dyDescent="0.25">
      <c r="A400" s="198">
        <v>1223</v>
      </c>
      <c r="B400" s="199" t="s">
        <v>274</v>
      </c>
    </row>
    <row r="401" spans="1:2" ht="15.75" customHeight="1" x14ac:dyDescent="0.25">
      <c r="A401" s="198">
        <v>732</v>
      </c>
      <c r="B401" s="199" t="s">
        <v>274</v>
      </c>
    </row>
    <row r="402" spans="1:2" ht="15.75" customHeight="1" x14ac:dyDescent="0.25">
      <c r="A402" s="198">
        <v>2811</v>
      </c>
      <c r="B402" s="199" t="s">
        <v>274</v>
      </c>
    </row>
    <row r="403" spans="1:2" ht="15.75" customHeight="1" x14ac:dyDescent="0.25">
      <c r="A403" s="198">
        <v>1481</v>
      </c>
      <c r="B403" s="199" t="s">
        <v>274</v>
      </c>
    </row>
    <row r="404" spans="1:2" ht="15.75" customHeight="1" x14ac:dyDescent="0.25">
      <c r="A404" s="198">
        <v>1947</v>
      </c>
      <c r="B404" s="199" t="s">
        <v>274</v>
      </c>
    </row>
    <row r="405" spans="1:2" ht="15.75" customHeight="1" x14ac:dyDescent="0.25">
      <c r="A405" s="198">
        <v>2856</v>
      </c>
      <c r="B405" s="199" t="s">
        <v>274</v>
      </c>
    </row>
    <row r="406" spans="1:2" ht="15.75" customHeight="1" x14ac:dyDescent="0.25">
      <c r="A406" s="198">
        <v>2940</v>
      </c>
      <c r="B406" s="199" t="s">
        <v>274</v>
      </c>
    </row>
    <row r="407" spans="1:2" ht="15.75" customHeight="1" x14ac:dyDescent="0.25">
      <c r="A407" s="198">
        <v>1157</v>
      </c>
      <c r="B407" s="199" t="s">
        <v>274</v>
      </c>
    </row>
    <row r="408" spans="1:2" ht="15.75" customHeight="1" x14ac:dyDescent="0.25">
      <c r="A408" s="198">
        <v>1248</v>
      </c>
      <c r="B408" s="199" t="s">
        <v>274</v>
      </c>
    </row>
    <row r="409" spans="1:2" ht="15.75" customHeight="1" x14ac:dyDescent="0.25">
      <c r="A409" s="198">
        <v>617</v>
      </c>
      <c r="B409" s="199" t="s">
        <v>274</v>
      </c>
    </row>
    <row r="410" spans="1:2" ht="15.75" customHeight="1" x14ac:dyDescent="0.25">
      <c r="A410" s="198">
        <v>3056</v>
      </c>
      <c r="B410" s="199" t="s">
        <v>274</v>
      </c>
    </row>
    <row r="411" spans="1:2" ht="15.75" customHeight="1" x14ac:dyDescent="0.25">
      <c r="A411" s="198">
        <v>2680</v>
      </c>
      <c r="B411" s="199" t="s">
        <v>274</v>
      </c>
    </row>
    <row r="412" spans="1:2" ht="15.75" customHeight="1" x14ac:dyDescent="0.25">
      <c r="A412" s="198">
        <v>2554</v>
      </c>
      <c r="B412" s="199" t="s">
        <v>274</v>
      </c>
    </row>
    <row r="413" spans="1:2" ht="15.75" customHeight="1" x14ac:dyDescent="0.25">
      <c r="A413" s="198">
        <v>4386</v>
      </c>
      <c r="B413" s="199" t="s">
        <v>274</v>
      </c>
    </row>
    <row r="414" spans="1:2" ht="15.75" customHeight="1" x14ac:dyDescent="0.25">
      <c r="A414" s="198">
        <v>2688</v>
      </c>
      <c r="B414" s="199" t="s">
        <v>274</v>
      </c>
    </row>
    <row r="415" spans="1:2" ht="15.75" customHeight="1" x14ac:dyDescent="0.25">
      <c r="A415" s="198">
        <v>2724</v>
      </c>
      <c r="B415" s="199" t="s">
        <v>274</v>
      </c>
    </row>
    <row r="416" spans="1:2" ht="15.75" customHeight="1" x14ac:dyDescent="0.25">
      <c r="A416" s="198">
        <v>1489</v>
      </c>
      <c r="B416" s="199" t="s">
        <v>274</v>
      </c>
    </row>
    <row r="417" spans="1:2" ht="15.75" customHeight="1" x14ac:dyDescent="0.25">
      <c r="A417" s="198">
        <v>1697</v>
      </c>
      <c r="B417" s="199" t="s">
        <v>274</v>
      </c>
    </row>
    <row r="418" spans="1:2" ht="15.75" customHeight="1" x14ac:dyDescent="0.25">
      <c r="A418" s="198">
        <v>4040</v>
      </c>
      <c r="B418" s="199" t="s">
        <v>274</v>
      </c>
    </row>
    <row r="419" spans="1:2" ht="15.75" customHeight="1" x14ac:dyDescent="0.25"/>
    <row r="420" spans="1:2" ht="15.75" customHeight="1" x14ac:dyDescent="0.25"/>
    <row r="421" spans="1:2" ht="15.75" customHeight="1" x14ac:dyDescent="0.25"/>
    <row r="422" spans="1:2" ht="15.75" customHeight="1" x14ac:dyDescent="0.25"/>
    <row r="423" spans="1:2" ht="15.75" customHeight="1" x14ac:dyDescent="0.25"/>
    <row r="424" spans="1:2" ht="15.75" customHeight="1" x14ac:dyDescent="0.25"/>
    <row r="425" spans="1:2" ht="15.75" customHeight="1" x14ac:dyDescent="0.25"/>
    <row r="426" spans="1:2" ht="15.75" customHeight="1" x14ac:dyDescent="0.25"/>
    <row r="427" spans="1:2" ht="15.75" customHeight="1" x14ac:dyDescent="0.25"/>
    <row r="428" spans="1:2" ht="15.75" customHeight="1" x14ac:dyDescent="0.25"/>
    <row r="429" spans="1:2" ht="15.75" customHeight="1" x14ac:dyDescent="0.25"/>
    <row r="430" spans="1:2" ht="15.75" customHeight="1" x14ac:dyDescent="0.25"/>
    <row r="431" spans="1:2" ht="15.75" customHeight="1" x14ac:dyDescent="0.25"/>
    <row r="432" spans="1: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G1000"/>
  <sheetViews>
    <sheetView workbookViewId="0">
      <pane xSplit="1" ySplit="5" topLeftCell="B6" activePane="bottomRight" state="frozen"/>
      <selection pane="topRight" activeCell="B1" sqref="B1"/>
      <selection pane="bottomLeft" activeCell="A6" sqref="A6"/>
      <selection pane="bottomRight" activeCell="K1" sqref="K1"/>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486" t="s">
        <v>189</v>
      </c>
      <c r="C1" s="228"/>
      <c r="D1" s="228"/>
      <c r="E1" s="229"/>
      <c r="F1" s="487" t="str">
        <f>Survey!AA8</f>
        <v>Lennox</v>
      </c>
      <c r="G1" s="340"/>
      <c r="H1" s="340"/>
      <c r="I1" s="340"/>
      <c r="J1" s="488"/>
    </row>
    <row r="2" spans="2:33" ht="18" x14ac:dyDescent="0.35">
      <c r="B2" s="486" t="s">
        <v>190</v>
      </c>
      <c r="C2" s="228"/>
      <c r="D2" s="228"/>
      <c r="E2" s="229"/>
      <c r="F2" s="489" t="str">
        <f>Survey!AI8</f>
        <v>ENERGENCE</v>
      </c>
      <c r="G2" s="228"/>
      <c r="H2" s="228"/>
      <c r="I2" s="228"/>
      <c r="J2" s="237"/>
    </row>
    <row r="3" spans="2:33" ht="18" x14ac:dyDescent="0.35">
      <c r="B3" s="486" t="s">
        <v>191</v>
      </c>
      <c r="C3" s="228"/>
      <c r="D3" s="228"/>
      <c r="E3" s="229"/>
      <c r="F3" s="489" t="str">
        <f>Survey!M8</f>
        <v>LGH180H4BH4Y</v>
      </c>
      <c r="G3" s="228"/>
      <c r="H3" s="228"/>
      <c r="I3" s="228"/>
      <c r="J3" s="237"/>
    </row>
    <row r="4" spans="2:33" ht="18" x14ac:dyDescent="0.35">
      <c r="B4" s="486" t="s">
        <v>192</v>
      </c>
      <c r="C4" s="228"/>
      <c r="D4" s="228"/>
      <c r="E4" s="229"/>
      <c r="F4" s="490">
        <f>'RTU1'!A10</f>
        <v>0</v>
      </c>
      <c r="G4" s="228"/>
      <c r="H4" s="228"/>
      <c r="I4" s="228"/>
      <c r="J4" s="237"/>
    </row>
    <row r="5" spans="2:33" ht="18" x14ac:dyDescent="0.35">
      <c r="B5" s="369"/>
      <c r="C5" s="247"/>
      <c r="D5" s="278"/>
      <c r="E5" s="491" t="s">
        <v>193</v>
      </c>
      <c r="F5" s="247"/>
      <c r="G5" s="90">
        <f ca="1">Survey!AF8</f>
        <v>3.1205479452054794</v>
      </c>
      <c r="H5" s="492" t="s">
        <v>194</v>
      </c>
      <c r="I5" s="247"/>
      <c r="J5" s="91" t="str">
        <f>Survey!X8</f>
        <v>15</v>
      </c>
    </row>
    <row r="6" spans="2:33" ht="30" customHeight="1" x14ac:dyDescent="0.25">
      <c r="B6" s="493" t="str">
        <f>Survey!B19</f>
        <v>1.  Using punch/screwdriver, prod heat exchanger tubes.  If holes found and/or or prod test fail enter unit tonnage and lock out.</v>
      </c>
      <c r="C6" s="256"/>
      <c r="D6" s="256"/>
      <c r="E6" s="256"/>
      <c r="F6" s="256"/>
      <c r="G6" s="256"/>
      <c r="H6" s="256"/>
      <c r="I6" s="225"/>
      <c r="J6" s="92" t="s">
        <v>89</v>
      </c>
      <c r="K6" s="93"/>
      <c r="L6" s="93"/>
      <c r="M6" s="94">
        <f>SUM(Survey!CE18:CE21)</f>
        <v>0</v>
      </c>
      <c r="N6" s="94"/>
      <c r="O6" s="94"/>
      <c r="P6" s="94"/>
      <c r="Q6" s="94"/>
      <c r="R6" s="94"/>
      <c r="S6" s="94"/>
      <c r="T6" s="94"/>
      <c r="U6" s="94"/>
      <c r="V6" s="94"/>
      <c r="W6" s="94"/>
      <c r="X6" s="94"/>
      <c r="Y6" s="94"/>
      <c r="Z6" s="94"/>
      <c r="AA6" s="94"/>
      <c r="AB6" s="94"/>
      <c r="AC6" s="94"/>
      <c r="AD6" s="94"/>
      <c r="AE6" s="94"/>
      <c r="AF6" s="94"/>
      <c r="AG6" s="94"/>
    </row>
    <row r="7" spans="2:33" ht="30" customHeight="1" x14ac:dyDescent="0.25">
      <c r="B7" s="483" t="str">
        <f>Survey!B21</f>
        <v>2.  Quantify damage/deterioration to the condenser coil (0% to 100%).  If greater than 50% enter unit tonnage.</v>
      </c>
      <c r="C7" s="228"/>
      <c r="D7" s="228"/>
      <c r="E7" s="228"/>
      <c r="F7" s="228"/>
      <c r="G7" s="228"/>
      <c r="H7" s="228"/>
      <c r="I7" s="229"/>
      <c r="J7" s="95" t="str">
        <f>IF(ISBLANK(Survey!$E$8),"N/A",IF(MID(Survey!$M$8,7,2)&lt;"14","",IF(MID(Survey!$M$8,7,2)="14","N/A",IF(MID(Survey!$M$8,7,2)="16","N/A",IF(MID(Survey!$M$8,4,3)&gt;"149","N/A","")))))</f>
        <v>N/A</v>
      </c>
      <c r="K7" s="93"/>
      <c r="L7" s="93"/>
      <c r="M7" s="96"/>
      <c r="N7" s="96"/>
      <c r="O7" s="96"/>
      <c r="P7" s="96"/>
      <c r="Q7" s="96"/>
      <c r="R7" s="96"/>
      <c r="S7" s="96"/>
      <c r="T7" s="96"/>
      <c r="U7" s="96"/>
      <c r="V7" s="96"/>
      <c r="W7" s="96"/>
      <c r="X7" s="96"/>
      <c r="Y7" s="96"/>
      <c r="Z7" s="96"/>
      <c r="AA7" s="96"/>
      <c r="AB7" s="96"/>
      <c r="AC7" s="96"/>
      <c r="AD7" s="96"/>
      <c r="AE7" s="96"/>
      <c r="AF7" s="96"/>
      <c r="AG7" s="96"/>
    </row>
    <row r="8" spans="2:33" ht="30" customHeight="1" x14ac:dyDescent="0.25">
      <c r="B8" s="483" t="str">
        <f>Survey!B23</f>
        <v>3.  Is there a hail guard installed on unit?  If NO, enter unit tonnage.  NOTE: If "CRITICAL", unit in top ten hail states.</v>
      </c>
      <c r="C8" s="228"/>
      <c r="D8" s="228"/>
      <c r="E8" s="228"/>
      <c r="F8" s="228"/>
      <c r="G8" s="228"/>
      <c r="H8" s="228"/>
      <c r="I8" s="229"/>
      <c r="J8" s="95" t="str">
        <f>IF(ISBLANK(Survey!$E$8),"N/A",IF(MID(Survey!$M$8,7,2)="14","N/A",IF(MID(Survey!$M$8,7,2)="16","N/A",IF(MID(Survey!$M$8,7,2)&lt;"14","",IF(MID(Survey!$M$8,4,3)&gt;"149","N/A","")))))</f>
        <v>N/A</v>
      </c>
      <c r="K8" s="93"/>
      <c r="L8" s="93"/>
      <c r="M8" s="62"/>
      <c r="N8" s="62"/>
      <c r="O8" s="62"/>
      <c r="P8" s="62"/>
      <c r="Q8" s="62"/>
      <c r="R8" s="62"/>
      <c r="S8" s="62"/>
      <c r="T8" s="62"/>
      <c r="U8" s="62"/>
      <c r="V8" s="62"/>
      <c r="W8" s="62"/>
      <c r="X8" s="62"/>
      <c r="Y8" s="62"/>
      <c r="Z8" s="62"/>
      <c r="AA8" s="62"/>
      <c r="AB8" s="62"/>
      <c r="AC8" s="62"/>
      <c r="AD8" s="62"/>
      <c r="AE8" s="62"/>
      <c r="AF8" s="62"/>
      <c r="AG8" s="62"/>
    </row>
    <row r="9" spans="2:33" ht="30.75" customHeight="1" x14ac:dyDescent="0.25">
      <c r="B9" s="483" t="str">
        <f>Survey!B25</f>
        <v>4.  Check both sides of evaporator coil for deterioration.  Perform fin test. If greater than 50% enter unit tonnage</v>
      </c>
      <c r="C9" s="228"/>
      <c r="D9" s="228"/>
      <c r="E9" s="228"/>
      <c r="F9" s="228"/>
      <c r="G9" s="228"/>
      <c r="H9" s="228"/>
      <c r="I9" s="229"/>
      <c r="J9" s="95" t="str">
        <f>IF(ISBLANK(Survey!$E$8),"N/A",IF(MID(Survey!$M$8,7,2)="14","N/A",IF(MID(Survey!$M$8,7,2)="16","N/A",IF(MID(Survey!$M$8,7,2)&lt;"14","",IF(MID(Survey!$M$8,4,3)&gt;"149","N/A","")))))</f>
        <v>N/A</v>
      </c>
      <c r="K9" s="93"/>
      <c r="L9" s="93"/>
      <c r="M9" s="62"/>
      <c r="N9" s="62"/>
      <c r="O9" s="62"/>
      <c r="P9" s="62"/>
      <c r="Q9" s="62"/>
      <c r="R9" s="62"/>
      <c r="S9" s="62"/>
      <c r="T9" s="62"/>
      <c r="U9" s="62"/>
      <c r="V9" s="62"/>
      <c r="W9" s="62"/>
      <c r="X9" s="62"/>
      <c r="Y9" s="62"/>
      <c r="Z9" s="62"/>
      <c r="AA9" s="62"/>
      <c r="AB9" s="62"/>
      <c r="AC9" s="62"/>
      <c r="AD9" s="62"/>
      <c r="AE9" s="62"/>
      <c r="AF9" s="62"/>
      <c r="AG9" s="62"/>
    </row>
    <row r="10" spans="2:33" ht="30" customHeight="1" x14ac:dyDescent="0.25">
      <c r="B10" s="483" t="str">
        <f>Survey!B27</f>
        <v>5.  Check for power exhaust at AC units greater than ten tons.  If no power exhaust enter unit tonnage.</v>
      </c>
      <c r="C10" s="228"/>
      <c r="D10" s="228"/>
      <c r="E10" s="228"/>
      <c r="F10" s="228"/>
      <c r="G10" s="228"/>
      <c r="H10" s="228"/>
      <c r="I10" s="229"/>
      <c r="J10" s="95" t="str">
        <f>IF(ISBLANK(Survey!$E$8),"N/A",IF(MID(Survey!$M$8,4,3)&lt;="120","N/A",IF(MID(Survey!$M$8,7,2)="14","N/A",IF(MID(Survey!$M$8,7,2)="16","N/A",IF(MID(Survey!$M$8,7,2)&lt;"14","",IF(MID(Survey!$M$8,4,3)&gt;"149","N/A",""))))))</f>
        <v>N/A</v>
      </c>
      <c r="K10" s="93"/>
      <c r="L10" s="93"/>
      <c r="M10" s="97"/>
      <c r="N10" s="97"/>
      <c r="O10" s="97"/>
      <c r="P10" s="97"/>
      <c r="Q10" s="97"/>
      <c r="R10" s="97"/>
      <c r="S10" s="97"/>
      <c r="T10" s="97"/>
      <c r="U10" s="97"/>
      <c r="V10" s="97"/>
      <c r="W10" s="97"/>
      <c r="X10" s="97"/>
      <c r="Y10" s="97"/>
      <c r="Z10" s="97"/>
      <c r="AA10" s="97"/>
      <c r="AB10" s="97"/>
      <c r="AC10" s="97"/>
      <c r="AD10" s="97"/>
      <c r="AE10" s="97"/>
      <c r="AF10" s="97"/>
      <c r="AG10" s="97"/>
    </row>
    <row r="11" spans="2:33" ht="19.5" customHeight="1" x14ac:dyDescent="0.25">
      <c r="B11" s="321" t="str">
        <f>Survey!B29</f>
        <v>6.  Are there curb adaptors on any of the units?  If YES, enter unit tonnage.</v>
      </c>
      <c r="C11" s="228"/>
      <c r="D11" s="228"/>
      <c r="E11" s="228"/>
      <c r="F11" s="228"/>
      <c r="G11" s="228"/>
      <c r="H11" s="228"/>
      <c r="I11" s="229"/>
      <c r="J11" s="95" t="str">
        <f>IF(ISBLANK(Survey!$E$8),"N/A",IF(MID(Survey!$M$8,7,2)="14","N/A",IF(MID(Survey!$M$8,7,2)="16","N/A",IF(MID(Survey!$M$8,7,2)&lt;"14","",IF(MID(Survey!$M$8,4,3)&gt;"149","N/A","")))))</f>
        <v>N/A</v>
      </c>
      <c r="K11" s="93"/>
      <c r="L11" s="93"/>
      <c r="M11" s="62"/>
      <c r="N11" s="62"/>
      <c r="O11" s="62"/>
      <c r="P11" s="62"/>
      <c r="Q11" s="62"/>
      <c r="R11" s="62"/>
      <c r="S11" s="62"/>
      <c r="T11" s="62"/>
      <c r="U11" s="62"/>
      <c r="V11" s="62"/>
      <c r="W11" s="62"/>
      <c r="X11" s="62"/>
      <c r="Y11" s="62"/>
      <c r="Z11" s="62"/>
      <c r="AA11" s="62"/>
      <c r="AB11" s="62"/>
      <c r="AC11" s="62"/>
      <c r="AD11" s="62"/>
      <c r="AE11" s="62"/>
      <c r="AF11" s="62"/>
      <c r="AG11" s="62"/>
    </row>
    <row r="12" spans="2:33" ht="19.5" customHeight="1" x14ac:dyDescent="0.25">
      <c r="B12" s="494" t="str">
        <f>Survey!B31</f>
        <v>7.  Is unit a humiditrol type unit?</v>
      </c>
      <c r="C12" s="234"/>
      <c r="D12" s="234"/>
      <c r="E12" s="234"/>
      <c r="F12" s="234"/>
      <c r="G12" s="234"/>
      <c r="H12" s="234"/>
      <c r="I12" s="495"/>
      <c r="J12" s="98" t="s">
        <v>195</v>
      </c>
      <c r="K12" s="93"/>
      <c r="L12" s="93"/>
      <c r="M12" s="94"/>
      <c r="N12" s="94"/>
      <c r="O12" s="94"/>
      <c r="P12" s="94"/>
      <c r="Q12" s="94"/>
      <c r="R12" s="94"/>
      <c r="S12" s="94"/>
      <c r="T12" s="94"/>
      <c r="U12" s="94"/>
      <c r="V12" s="94"/>
      <c r="W12" s="94"/>
      <c r="X12" s="94"/>
      <c r="Y12" s="94"/>
      <c r="Z12" s="94"/>
      <c r="AA12" s="94"/>
      <c r="AB12" s="94"/>
      <c r="AC12" s="94"/>
      <c r="AD12" s="94"/>
      <c r="AE12" s="94"/>
      <c r="AF12" s="94"/>
      <c r="AG12" s="94"/>
    </row>
    <row r="13" spans="2:33" ht="19.5" customHeight="1" x14ac:dyDescent="0.25">
      <c r="B13" s="321" t="str">
        <f>Survey!B33</f>
        <v>8.  Is the humidity sensor wired?  If NO,  enter unit tonnage.</v>
      </c>
      <c r="C13" s="228"/>
      <c r="D13" s="228"/>
      <c r="E13" s="228"/>
      <c r="F13" s="228"/>
      <c r="G13" s="228"/>
      <c r="H13" s="228"/>
      <c r="I13" s="229"/>
      <c r="J13" s="99" t="s">
        <v>195</v>
      </c>
      <c r="K13" s="62"/>
      <c r="L13" s="62"/>
      <c r="M13" s="62"/>
      <c r="N13" s="62"/>
      <c r="O13" s="62"/>
      <c r="P13" s="62"/>
      <c r="Q13" s="62"/>
      <c r="R13" s="62"/>
      <c r="S13" s="62"/>
      <c r="T13" s="62"/>
      <c r="U13" s="62"/>
      <c r="V13" s="62"/>
      <c r="W13" s="62"/>
      <c r="X13" s="62"/>
      <c r="Y13" s="62"/>
      <c r="Z13" s="62"/>
      <c r="AA13" s="62"/>
      <c r="AB13" s="62"/>
      <c r="AC13" s="62"/>
      <c r="AD13" s="62"/>
      <c r="AE13" s="62"/>
      <c r="AF13" s="62"/>
      <c r="AG13" s="62"/>
    </row>
    <row r="14" spans="2:33" ht="30" customHeight="1" x14ac:dyDescent="0.25">
      <c r="B14" s="496" t="str">
        <f>Survey!B35</f>
        <v>9. In table below record As-Built size of gas lines at gas meter riser, B1, B2, B3, B4, B5 etc. The cells below will auto populate when table is filled in.</v>
      </c>
      <c r="C14" s="275"/>
      <c r="D14" s="275"/>
      <c r="E14" s="275"/>
      <c r="F14" s="275"/>
      <c r="G14" s="275"/>
      <c r="H14" s="275"/>
      <c r="I14" s="313"/>
      <c r="J14" s="100">
        <f>Survey!P1491</f>
        <v>0</v>
      </c>
      <c r="K14" s="62"/>
      <c r="L14" s="62"/>
      <c r="M14" s="97"/>
      <c r="N14" s="97"/>
      <c r="O14" s="97"/>
      <c r="P14" s="97"/>
      <c r="Q14" s="97"/>
      <c r="R14" s="97"/>
      <c r="S14" s="97"/>
      <c r="T14" s="97"/>
      <c r="U14" s="97"/>
      <c r="V14" s="97"/>
      <c r="W14" s="97"/>
      <c r="X14" s="97"/>
      <c r="Y14" s="97"/>
      <c r="Z14" s="97"/>
      <c r="AA14" s="97"/>
      <c r="AB14" s="97"/>
      <c r="AC14" s="97"/>
      <c r="AD14" s="97"/>
      <c r="AE14" s="97"/>
      <c r="AF14" s="97"/>
      <c r="AG14" s="97"/>
    </row>
    <row r="15" spans="2:33" ht="30" customHeight="1" x14ac:dyDescent="0.25">
      <c r="B15" s="483" t="str">
        <f>Survey!B37</f>
        <v>10. In the table below record the As-Built gas line drops D1, D2, D3, D4, D5 etc.  The cells below will auto-populate when table in filled in.</v>
      </c>
      <c r="C15" s="228"/>
      <c r="D15" s="228"/>
      <c r="E15" s="228"/>
      <c r="F15" s="228"/>
      <c r="G15" s="228"/>
      <c r="H15" s="228"/>
      <c r="I15" s="270"/>
      <c r="J15" s="101" t="str">
        <f>Survey!AZ149</f>
        <v>1"</v>
      </c>
      <c r="K15" s="97"/>
      <c r="L15" s="97"/>
      <c r="M15" s="97"/>
      <c r="N15" s="97"/>
      <c r="O15" s="97"/>
      <c r="P15" s="97"/>
      <c r="Q15" s="97"/>
      <c r="R15" s="97"/>
      <c r="S15" s="97"/>
      <c r="T15" s="97"/>
      <c r="U15" s="97"/>
      <c r="V15" s="97"/>
      <c r="W15" s="97"/>
      <c r="X15" s="97"/>
      <c r="Y15" s="97"/>
      <c r="Z15" s="97"/>
      <c r="AA15" s="97"/>
      <c r="AB15" s="97"/>
      <c r="AC15" s="97"/>
      <c r="AD15" s="97"/>
      <c r="AE15" s="97"/>
      <c r="AF15" s="97"/>
      <c r="AG15" s="97"/>
    </row>
    <row r="16" spans="2:33" ht="19.5" customHeight="1" x14ac:dyDescent="0.25">
      <c r="B16" s="321" t="str">
        <f>Survey!B39</f>
        <v>11.  Record size of gas line going into unit.  NOTE: Pull down menu in cells.</v>
      </c>
      <c r="C16" s="228"/>
      <c r="D16" s="228"/>
      <c r="E16" s="228"/>
      <c r="F16" s="228"/>
      <c r="G16" s="228"/>
      <c r="H16" s="228"/>
      <c r="I16" s="270"/>
      <c r="J16" s="102" t="s">
        <v>159</v>
      </c>
      <c r="K16" s="62"/>
      <c r="L16" s="62"/>
      <c r="M16" s="62"/>
      <c r="N16" s="62"/>
      <c r="O16" s="62"/>
      <c r="P16" s="62"/>
      <c r="Q16" s="62"/>
      <c r="R16" s="62"/>
      <c r="S16" s="62"/>
      <c r="T16" s="62"/>
      <c r="U16" s="62"/>
      <c r="V16" s="62"/>
      <c r="W16" s="62"/>
      <c r="X16" s="62"/>
      <c r="Y16" s="62"/>
      <c r="Z16" s="62"/>
      <c r="AA16" s="62"/>
      <c r="AB16" s="62"/>
      <c r="AC16" s="62"/>
      <c r="AD16" s="62"/>
      <c r="AE16" s="62"/>
      <c r="AF16" s="62"/>
      <c r="AG16" s="62"/>
    </row>
    <row r="17" spans="2:33" ht="19.5" customHeight="1" x14ac:dyDescent="0.25">
      <c r="B17" s="321" t="str">
        <f>Survey!B41</f>
        <v>12.  Is a smoke detector present in unit?  If NO, enter unit tonnage.</v>
      </c>
      <c r="C17" s="228"/>
      <c r="D17" s="228"/>
      <c r="E17" s="228"/>
      <c r="F17" s="228"/>
      <c r="G17" s="228"/>
      <c r="H17" s="228"/>
      <c r="I17" s="270"/>
      <c r="J17" s="103" t="s">
        <v>195</v>
      </c>
      <c r="K17" s="93"/>
      <c r="L17" s="93"/>
      <c r="M17" s="62"/>
      <c r="N17" s="62"/>
      <c r="O17" s="62"/>
      <c r="P17" s="62"/>
      <c r="Q17" s="62"/>
      <c r="R17" s="62"/>
      <c r="S17" s="62"/>
      <c r="T17" s="62"/>
      <c r="U17" s="62"/>
      <c r="V17" s="62"/>
      <c r="W17" s="62"/>
      <c r="X17" s="62"/>
      <c r="Y17" s="62"/>
      <c r="Z17" s="62"/>
      <c r="AA17" s="62"/>
      <c r="AB17" s="62"/>
      <c r="AC17" s="62"/>
      <c r="AD17" s="62"/>
      <c r="AE17" s="62"/>
      <c r="AF17" s="62"/>
      <c r="AG17" s="62"/>
    </row>
    <row r="18" spans="2:33" ht="30" customHeight="1" x14ac:dyDescent="0.25">
      <c r="B18" s="483" t="str">
        <f>Survey!B43</f>
        <v>13.  Is the smoke detector inlet sampling tube capped?  If NO, enter unit tonnage.</v>
      </c>
      <c r="C18" s="228"/>
      <c r="D18" s="228"/>
      <c r="E18" s="228"/>
      <c r="F18" s="228"/>
      <c r="G18" s="228"/>
      <c r="H18" s="228"/>
      <c r="I18" s="270"/>
      <c r="J18" s="99" t="s">
        <v>195</v>
      </c>
      <c r="K18" s="93"/>
      <c r="L18" s="93"/>
      <c r="M18" s="62"/>
      <c r="N18" s="62"/>
      <c r="O18" s="62"/>
      <c r="P18" s="62"/>
      <c r="Q18" s="62"/>
      <c r="R18" s="62"/>
      <c r="S18" s="62"/>
      <c r="T18" s="62"/>
      <c r="U18" s="62"/>
      <c r="V18" s="62"/>
      <c r="W18" s="62"/>
      <c r="X18" s="62"/>
      <c r="Y18" s="62"/>
      <c r="Z18" s="62"/>
      <c r="AA18" s="62"/>
      <c r="AB18" s="62"/>
      <c r="AC18" s="62"/>
      <c r="AD18" s="62"/>
      <c r="AE18" s="62"/>
      <c r="AF18" s="62"/>
      <c r="AG18" s="62"/>
    </row>
    <row r="19" spans="2:33" ht="30" customHeight="1" x14ac:dyDescent="0.25">
      <c r="B19" s="483" t="str">
        <f>Survey!B45</f>
        <v>14.  Check smoke detector module light. If light RED or an AMBER color, enter unit tonnage.</v>
      </c>
      <c r="C19" s="228"/>
      <c r="D19" s="228"/>
      <c r="E19" s="228"/>
      <c r="F19" s="228"/>
      <c r="G19" s="228"/>
      <c r="H19" s="228"/>
      <c r="I19" s="270"/>
      <c r="J19" s="99" t="s">
        <v>195</v>
      </c>
      <c r="K19" s="93"/>
      <c r="L19" s="93"/>
      <c r="M19" s="62"/>
      <c r="N19" s="62"/>
      <c r="O19" s="62"/>
      <c r="P19" s="62"/>
      <c r="Q19" s="62"/>
      <c r="R19" s="62"/>
      <c r="S19" s="62"/>
      <c r="T19" s="62"/>
      <c r="U19" s="62"/>
      <c r="V19" s="62"/>
      <c r="W19" s="62"/>
      <c r="X19" s="62"/>
      <c r="Y19" s="62"/>
      <c r="Z19" s="62"/>
      <c r="AA19" s="62"/>
      <c r="AB19" s="62"/>
      <c r="AC19" s="62"/>
      <c r="AD19" s="62"/>
      <c r="AE19" s="62"/>
      <c r="AF19" s="62"/>
      <c r="AG19" s="62"/>
    </row>
    <row r="20" spans="2:33" ht="19.5" customHeight="1" x14ac:dyDescent="0.25">
      <c r="B20" s="321" t="str">
        <f>Survey!B47</f>
        <v>15.  Is smoke detector dust plugs capped?  If YES, enter unit tonnage.</v>
      </c>
      <c r="C20" s="228"/>
      <c r="D20" s="228"/>
      <c r="E20" s="228"/>
      <c r="F20" s="228"/>
      <c r="G20" s="228"/>
      <c r="H20" s="228"/>
      <c r="I20" s="270"/>
      <c r="J20" s="99">
        <v>15</v>
      </c>
      <c r="K20" s="93"/>
      <c r="L20" s="93"/>
      <c r="M20" s="62"/>
      <c r="N20" s="62"/>
      <c r="O20" s="62"/>
      <c r="P20" s="62"/>
      <c r="Q20" s="62"/>
      <c r="R20" s="62"/>
      <c r="S20" s="62"/>
      <c r="T20" s="62"/>
      <c r="U20" s="62"/>
      <c r="V20" s="62"/>
      <c r="W20" s="62"/>
      <c r="X20" s="62"/>
      <c r="Y20" s="62"/>
      <c r="Z20" s="62"/>
      <c r="AA20" s="62"/>
      <c r="AB20" s="62"/>
      <c r="AC20" s="62"/>
      <c r="AD20" s="62"/>
      <c r="AE20" s="62"/>
      <c r="AF20" s="62"/>
      <c r="AG20" s="62"/>
    </row>
    <row r="21" spans="2:33" ht="30" customHeight="1" x14ac:dyDescent="0.25">
      <c r="B21" s="483" t="str">
        <f>Survey!B49</f>
        <v>16.  Is hub (hub houses bearings and located at center of pulley) at the tensioner intact?  If NO, enter unit tonnage.</v>
      </c>
      <c r="C21" s="228"/>
      <c r="D21" s="228"/>
      <c r="E21" s="228"/>
      <c r="F21" s="228"/>
      <c r="G21" s="228"/>
      <c r="H21" s="228"/>
      <c r="I21" s="270"/>
      <c r="J21" s="99" t="str">
        <f>IF(ISBLANK(Survey!$E$8),"N/A",IF(LEN(Survey!$M$8)&gt;15,"N/A",IF(MID(Survey!$E$8,3,2)&lt;"17","N/A",IF(MID(Survey!$M$8,7,2)="14","N/A",IF(MID(Survey!$M$8,7,2)="16","N/A",IF(MID(Survey!$M$8,4,3)&gt;"149","N/A",IF(MID(Survey!$M$8,9,1)="E","N/A","")))))))</f>
        <v>N/A</v>
      </c>
      <c r="K21" s="93"/>
      <c r="L21" s="93"/>
      <c r="M21" s="62"/>
      <c r="N21" s="62"/>
      <c r="O21" s="62"/>
      <c r="P21" s="62"/>
      <c r="Q21" s="62"/>
      <c r="R21" s="62"/>
      <c r="S21" s="62"/>
      <c r="T21" s="62"/>
      <c r="U21" s="62"/>
      <c r="V21" s="62"/>
      <c r="W21" s="62"/>
      <c r="X21" s="62"/>
      <c r="Y21" s="62"/>
      <c r="Z21" s="62"/>
      <c r="AA21" s="62"/>
      <c r="AB21" s="62"/>
      <c r="AC21" s="62"/>
      <c r="AD21" s="62"/>
      <c r="AE21" s="62"/>
      <c r="AF21" s="62"/>
      <c r="AG21" s="62"/>
    </row>
    <row r="22" spans="2:33" ht="19.5" customHeight="1" x14ac:dyDescent="0.25">
      <c r="B22" s="321" t="str">
        <f>Survey!B51</f>
        <v>17. Is belt tensioner installed?  If NO, enter unit tonnage.</v>
      </c>
      <c r="C22" s="228"/>
      <c r="D22" s="228"/>
      <c r="E22" s="228"/>
      <c r="F22" s="228"/>
      <c r="G22" s="228"/>
      <c r="H22" s="228"/>
      <c r="I22" s="270"/>
      <c r="J22" s="99" t="str">
        <f>IF(ISBLANK(Survey!$E$8),"N/A",IF(LEN(Survey!$M$8)&gt;15,"N/A",IF(VALUE(MID(Survey!$E$8,3,2))&lt;17,"N/A",IF(MID(Survey!$M$8,7,2)="14","N/A",IF(MID(Survey!$M$8,7,2)="16","N/A",IF(MID(Survey!$M$8,4,3)&gt;"149","N/A",IF(MID(Survey!$M$8,9,1)="E","N/A","")))))))</f>
        <v>N/A</v>
      </c>
      <c r="K22" s="93"/>
      <c r="L22" s="93"/>
      <c r="M22" s="62"/>
      <c r="N22" s="62"/>
      <c r="O22" s="62"/>
      <c r="P22" s="62"/>
      <c r="Q22" s="62"/>
      <c r="R22" s="62"/>
      <c r="S22" s="62"/>
      <c r="T22" s="62"/>
      <c r="U22" s="62"/>
      <c r="V22" s="62"/>
      <c r="W22" s="62"/>
      <c r="X22" s="62"/>
      <c r="Y22" s="62"/>
      <c r="Z22" s="62"/>
      <c r="AA22" s="62"/>
      <c r="AB22" s="62"/>
      <c r="AC22" s="62"/>
      <c r="AD22" s="62"/>
      <c r="AE22" s="62"/>
      <c r="AF22" s="62"/>
      <c r="AG22" s="62"/>
    </row>
    <row r="23" spans="2:33" ht="30" customHeight="1" x14ac:dyDescent="0.25">
      <c r="B23" s="483" t="str">
        <f>Survey!B53</f>
        <v>18. Look for damage/indentions at pulleys?  If damage found, enter unit tonnage.</v>
      </c>
      <c r="C23" s="228"/>
      <c r="D23" s="228"/>
      <c r="E23" s="228"/>
      <c r="F23" s="228"/>
      <c r="G23" s="228"/>
      <c r="H23" s="228"/>
      <c r="I23" s="270"/>
      <c r="J23" s="99" t="str">
        <f>IF(ISBLANK(Survey!$E$8),"N/A",IF(MID(Survey!$M$8,7,2)&lt;"14","",IF(MID(Survey!$M$8,7,2)="14","N/A",IF(MID(Survey!$M$8,7,2)="16","N/A",IF(MID(Survey!$M$8,4,3)&gt;"149","N/A",IF(MID(Survey!$M$8,9,1)="E","N/A",""))))))</f>
        <v>N/A</v>
      </c>
      <c r="K23" s="93"/>
      <c r="L23" s="93"/>
      <c r="M23" s="62"/>
      <c r="N23" s="62"/>
      <c r="O23" s="62"/>
      <c r="P23" s="62"/>
      <c r="Q23" s="62"/>
      <c r="R23" s="62"/>
      <c r="S23" s="62"/>
      <c r="T23" s="62"/>
      <c r="U23" s="62"/>
      <c r="V23" s="62"/>
      <c r="W23" s="62"/>
      <c r="X23" s="62"/>
      <c r="Y23" s="62"/>
      <c r="Z23" s="62"/>
      <c r="AA23" s="62"/>
      <c r="AB23" s="62"/>
      <c r="AC23" s="62"/>
      <c r="AD23" s="62"/>
      <c r="AE23" s="62"/>
      <c r="AF23" s="62"/>
      <c r="AG23" s="62"/>
    </row>
    <row r="24" spans="2:33" ht="30" customHeight="1" x14ac:dyDescent="0.25">
      <c r="B24" s="483" t="str">
        <f>Survey!B55</f>
        <v>19. Check motor sheave to assure it can be adjusted.  If cannot be adJusted, enter unit tonnage, &amp; part #'S in misc notes.</v>
      </c>
      <c r="C24" s="228"/>
      <c r="D24" s="228"/>
      <c r="E24" s="228"/>
      <c r="F24" s="228"/>
      <c r="G24" s="228"/>
      <c r="H24" s="228"/>
      <c r="I24" s="270"/>
      <c r="J24" s="99" t="str">
        <f>IF(ISBLANK(Survey!$E$8),"N/A",IF(MID(Survey!$M$8,7,2)&lt;"14","",IF(MID(Survey!$M$8,7,2)="14","N/A",IF(MID(Survey!$M$8,7,2)="16","N/A",IF(MID(Survey!$M$8,4,3)&gt;"149","N/A",IF(MID(Survey!$M$8,9,1)="E","N/A",""))))))</f>
        <v>N/A</v>
      </c>
      <c r="K24" s="93"/>
      <c r="L24" s="93"/>
      <c r="M24" s="97"/>
      <c r="N24" s="97"/>
      <c r="O24" s="97"/>
      <c r="P24" s="97"/>
      <c r="Q24" s="97"/>
      <c r="R24" s="97"/>
      <c r="S24" s="97"/>
      <c r="T24" s="97"/>
      <c r="U24" s="97"/>
      <c r="V24" s="97"/>
      <c r="W24" s="97"/>
      <c r="X24" s="97"/>
      <c r="Y24" s="97"/>
      <c r="Z24" s="97"/>
      <c r="AA24" s="97"/>
      <c r="AB24" s="97"/>
      <c r="AC24" s="97"/>
      <c r="AD24" s="97"/>
      <c r="AE24" s="97"/>
      <c r="AF24" s="97"/>
      <c r="AG24" s="97"/>
    </row>
    <row r="25" spans="2:33" ht="19.5" customHeight="1" x14ac:dyDescent="0.25">
      <c r="B25" s="321" t="str">
        <f>Survey!B57</f>
        <v>20. Record belt size.</v>
      </c>
      <c r="C25" s="228"/>
      <c r="D25" s="228"/>
      <c r="E25" s="228"/>
      <c r="F25" s="228"/>
      <c r="G25" s="228"/>
      <c r="H25" s="228"/>
      <c r="I25" s="270"/>
      <c r="J25" s="99" t="str">
        <f>IF(ISBLANK(Survey!$E$8),"N/A",IF(MID(Survey!$M$8,7,2)&lt;"14","",IF(MID(Survey!$M$8,7,2)="14","N/A",IF(MID(Survey!$M$8,7,2)="16","N/A",IF(MID(Survey!$M$8,4,3)&gt;"149","N/A",IF(MID(Survey!$M$8,9,1)="E","N/A",""))))))</f>
        <v>N/A</v>
      </c>
      <c r="K25" s="93"/>
      <c r="L25" s="93"/>
      <c r="M25" s="62"/>
      <c r="N25" s="62"/>
      <c r="O25" s="62"/>
      <c r="P25" s="62"/>
      <c r="Q25" s="62"/>
      <c r="R25" s="62"/>
      <c r="S25" s="62"/>
      <c r="T25" s="62"/>
      <c r="U25" s="62"/>
      <c r="V25" s="62"/>
      <c r="W25" s="62"/>
      <c r="X25" s="62"/>
      <c r="Y25" s="62"/>
      <c r="Z25" s="62"/>
      <c r="AA25" s="62"/>
      <c r="AB25" s="62"/>
      <c r="AC25" s="62"/>
      <c r="AD25" s="62"/>
      <c r="AE25" s="62"/>
      <c r="AF25" s="62"/>
      <c r="AG25" s="62"/>
    </row>
    <row r="26" spans="2:33" ht="19.5" customHeight="1" x14ac:dyDescent="0.25">
      <c r="B26" s="497" t="str">
        <f>Survey!B59</f>
        <v>21.  Identify any damage to the blower.  If DAMAGE found, enter unit tonnage.</v>
      </c>
      <c r="C26" s="228"/>
      <c r="D26" s="228"/>
      <c r="E26" s="228"/>
      <c r="F26" s="228"/>
      <c r="G26" s="228"/>
      <c r="H26" s="228"/>
      <c r="I26" s="270"/>
      <c r="J26" s="99" t="str">
        <f>IF(ISBLANK(Survey!$E$8),"N/A",IF(MID(Survey!$M$8,7,2)="14","N/A",IF(MID(Survey!$M$8,7,2)="16","N/A",IF(MID(Survey!$M$8,7,2)&lt;"14","",IF(MID(Survey!$M$8,4,3)&gt;"149","N/A","")))))</f>
        <v>N/A</v>
      </c>
      <c r="K26" s="93"/>
      <c r="L26" s="93"/>
      <c r="M26" s="62"/>
      <c r="N26" s="62"/>
      <c r="O26" s="62"/>
      <c r="P26" s="62"/>
      <c r="Q26" s="62"/>
      <c r="R26" s="62"/>
      <c r="S26" s="62"/>
      <c r="T26" s="62"/>
      <c r="U26" s="62"/>
      <c r="V26" s="62"/>
      <c r="W26" s="62"/>
      <c r="X26" s="62"/>
      <c r="Y26" s="62"/>
      <c r="Z26" s="62"/>
      <c r="AA26" s="62"/>
      <c r="AB26" s="62"/>
      <c r="AC26" s="62"/>
      <c r="AD26" s="62"/>
      <c r="AE26" s="62"/>
      <c r="AF26" s="62"/>
      <c r="AG26" s="62"/>
    </row>
    <row r="27" spans="2:33" ht="19.5" customHeight="1" x14ac:dyDescent="0.25">
      <c r="B27" s="321" t="str">
        <f>Survey!B61</f>
        <v>22.  Quantify cleanliness of blower.  If dirty, enter unit tonnage.</v>
      </c>
      <c r="C27" s="228"/>
      <c r="D27" s="228"/>
      <c r="E27" s="228"/>
      <c r="F27" s="228"/>
      <c r="G27" s="228"/>
      <c r="H27" s="228"/>
      <c r="I27" s="270"/>
      <c r="J27" s="99" t="str">
        <f>IF(ISBLANK(Survey!$E$8),"N/A",IF(MID(Survey!$M$8,7,2)&lt;"14","",IF(MID(Survey!$M$8,7,2)="14","N/A",IF(MID(Survey!$M$8,7,2)="16","N/A",IF(MID(Survey!$M$8,4,3)&gt;"149","N/A","")))))</f>
        <v>N/A</v>
      </c>
      <c r="K27" s="104"/>
      <c r="L27" s="104"/>
      <c r="M27" s="62"/>
      <c r="N27" s="62"/>
      <c r="O27" s="62"/>
      <c r="P27" s="62"/>
      <c r="Q27" s="62"/>
      <c r="R27" s="62"/>
      <c r="S27" s="62"/>
      <c r="T27" s="62"/>
      <c r="U27" s="62"/>
      <c r="V27" s="62"/>
      <c r="W27" s="62"/>
      <c r="X27" s="62"/>
      <c r="Y27" s="62"/>
      <c r="Z27" s="62"/>
      <c r="AA27" s="62"/>
      <c r="AB27" s="62"/>
      <c r="AC27" s="62"/>
      <c r="AD27" s="62"/>
      <c r="AE27" s="62"/>
      <c r="AF27" s="62"/>
      <c r="AG27" s="62"/>
    </row>
    <row r="28" spans="2:33" ht="30" customHeight="1" x14ac:dyDescent="0.25">
      <c r="B28" s="483" t="str">
        <f>Survey!B63</f>
        <v>23.  At blower motor start up is there a concernng amount of noise or vibration?  If so, enter unit tonnage.</v>
      </c>
      <c r="C28" s="228"/>
      <c r="D28" s="228"/>
      <c r="E28" s="228"/>
      <c r="F28" s="228"/>
      <c r="G28" s="228"/>
      <c r="H28" s="228"/>
      <c r="I28" s="270"/>
      <c r="J28" s="99" t="str">
        <f>IF(ISBLANK(Survey!$E$8),"N/A",IF(MID(Survey!$M$8,7,2)&lt;"14","",IF(MID(Survey!$M$8,7,2)="14","N/A",IF(MID(Survey!$M$8,7,2)="16","N/A",IF(MID(Survey!$M$8,4,3)&gt;"149","N/A","")))))</f>
        <v>N/A</v>
      </c>
      <c r="K28" s="93"/>
      <c r="L28" s="93"/>
      <c r="M28" s="62"/>
      <c r="N28" s="62"/>
      <c r="O28" s="62"/>
      <c r="P28" s="62"/>
      <c r="Q28" s="62"/>
      <c r="R28" s="62"/>
      <c r="S28" s="62"/>
      <c r="T28" s="62"/>
      <c r="U28" s="62"/>
      <c r="V28" s="62"/>
      <c r="W28" s="62"/>
      <c r="X28" s="62"/>
      <c r="Y28" s="62"/>
      <c r="Z28" s="62"/>
      <c r="AA28" s="62"/>
      <c r="AB28" s="62"/>
      <c r="AC28" s="62"/>
      <c r="AD28" s="62"/>
      <c r="AE28" s="62"/>
      <c r="AF28" s="62"/>
      <c r="AG28" s="62"/>
    </row>
    <row r="29" spans="2:33" ht="19.5" customHeight="1" x14ac:dyDescent="0.25">
      <c r="B29" s="321" t="str">
        <f>Survey!B65</f>
        <v>24.  Is blank plate secured on B-cabinets?  If NO, enter unit tonnage.</v>
      </c>
      <c r="C29" s="228"/>
      <c r="D29" s="228"/>
      <c r="E29" s="228"/>
      <c r="F29" s="228"/>
      <c r="G29" s="228"/>
      <c r="H29" s="228"/>
      <c r="I29" s="270"/>
      <c r="J29" s="99" t="str">
        <f>IF(ISBLANK(Survey!$E$8),"N/A",IF(LEN(Survey!$M$8)&gt;15,"N/A",IF(MID(Survey!$M$8,4,3)&lt;="072","N/A",IF(MID(Survey!$M$8,4,3)&gt;="180","N/A",IF(MID(Survey!$M$8,7,2)="14","N/A",IF(MID(Survey!$M$8,7,2)="16","N/A",IF(MID(Survey!$M$8,4,3)&gt;"149","N/A","")))))))</f>
        <v>N/A</v>
      </c>
      <c r="K29" s="93"/>
      <c r="L29" s="93"/>
      <c r="M29" s="62"/>
      <c r="N29" s="62"/>
      <c r="O29" s="62"/>
      <c r="P29" s="62"/>
      <c r="Q29" s="62"/>
      <c r="R29" s="62"/>
      <c r="S29" s="62"/>
      <c r="T29" s="62"/>
      <c r="U29" s="62"/>
      <c r="V29" s="62"/>
      <c r="W29" s="62"/>
      <c r="X29" s="62"/>
      <c r="Y29" s="62"/>
      <c r="Z29" s="62"/>
      <c r="AA29" s="62"/>
      <c r="AB29" s="62"/>
      <c r="AC29" s="62"/>
      <c r="AD29" s="62"/>
      <c r="AE29" s="62"/>
      <c r="AF29" s="62"/>
      <c r="AG29" s="62"/>
    </row>
    <row r="30" spans="2:33" ht="19.5" customHeight="1" x14ac:dyDescent="0.25">
      <c r="B30" s="321" t="str">
        <f>Survey!B67</f>
        <v>25.  Is ductwork lined?  If  YES, enter unit tonnage.</v>
      </c>
      <c r="C30" s="228"/>
      <c r="D30" s="228"/>
      <c r="E30" s="228"/>
      <c r="F30" s="228"/>
      <c r="G30" s="228"/>
      <c r="H30" s="228"/>
      <c r="I30" s="270"/>
      <c r="J30" s="99" t="str">
        <f>IF(ISBLANK(Survey!$E$8),"N/A",IF(MID(Survey!$M$8,7,2)&lt;"14","",IF(MID(Survey!$M$8,7,2)="14","N/A",IF(MID(Survey!$M$8,7,2)="16","N/A",IF(MID(Survey!$M$8,4,3)&gt;"149","N/A","")))))</f>
        <v>N/A</v>
      </c>
      <c r="K30" s="93"/>
      <c r="L30" s="93"/>
      <c r="M30" s="62"/>
      <c r="N30" s="62"/>
      <c r="O30" s="62"/>
      <c r="P30" s="62"/>
      <c r="Q30" s="62"/>
      <c r="R30" s="62"/>
      <c r="S30" s="62"/>
      <c r="T30" s="62"/>
      <c r="U30" s="62"/>
      <c r="V30" s="62"/>
      <c r="W30" s="62"/>
      <c r="X30" s="62"/>
      <c r="Y30" s="62"/>
      <c r="Z30" s="62"/>
      <c r="AA30" s="62"/>
      <c r="AB30" s="62"/>
      <c r="AC30" s="62"/>
      <c r="AD30" s="62"/>
      <c r="AE30" s="62"/>
      <c r="AF30" s="62"/>
      <c r="AG30" s="62"/>
    </row>
    <row r="31" spans="2:33" ht="30" customHeight="1" x14ac:dyDescent="0.25">
      <c r="B31" s="483" t="str">
        <f>Survey!B69</f>
        <v>26. Are turning vanes present in the supply ducts of the units?  IF NO, insert unit tonnage.</v>
      </c>
      <c r="C31" s="228"/>
      <c r="D31" s="228"/>
      <c r="E31" s="228"/>
      <c r="F31" s="228"/>
      <c r="G31" s="228"/>
      <c r="H31" s="228"/>
      <c r="I31" s="270"/>
      <c r="J31" s="99" t="str">
        <f>IF(ISBLANK(Survey!$E$8),"N/A",IF(MID(Survey!$M$8,7,2)&lt;"14","",IF(MID(Survey!$M$8,7,2)="14","N/A",IF(MID(Survey!$M$8,7,2)="16","N/A",IF(MID(Survey!$M$8,4,3)&gt;"149","N/A","")))))</f>
        <v>N/A</v>
      </c>
      <c r="K31" s="93"/>
      <c r="L31" s="93"/>
      <c r="M31" s="62"/>
      <c r="N31" s="62"/>
      <c r="O31" s="62"/>
      <c r="P31" s="62"/>
      <c r="Q31" s="62"/>
      <c r="R31" s="62"/>
      <c r="S31" s="62"/>
      <c r="T31" s="62"/>
      <c r="U31" s="62"/>
      <c r="V31" s="62"/>
      <c r="W31" s="62"/>
      <c r="X31" s="62"/>
      <c r="Y31" s="62"/>
      <c r="Z31" s="62"/>
      <c r="AA31" s="62"/>
      <c r="AB31" s="62"/>
      <c r="AC31" s="62"/>
      <c r="AD31" s="62"/>
      <c r="AE31" s="62"/>
      <c r="AF31" s="62"/>
      <c r="AG31" s="62"/>
    </row>
    <row r="32" spans="2:33" ht="30" customHeight="1" x14ac:dyDescent="0.25">
      <c r="B32" s="483" t="str">
        <f>Survey!B71</f>
        <v>27. Are turning vanes single or double thickness?  If DOUBLE, enter unit tonnage.</v>
      </c>
      <c r="C32" s="228"/>
      <c r="D32" s="228"/>
      <c r="E32" s="228"/>
      <c r="F32" s="228"/>
      <c r="G32" s="228"/>
      <c r="H32" s="228"/>
      <c r="I32" s="270"/>
      <c r="J32" s="99" t="str">
        <f>IF(ISBLANK(Survey!$E$8),"N/A",IF(MID(Survey!$M$8,7,2)&lt;"14","",IF(MID(Survey!$M$8,7,2)="14","N/A",IF(MID(Survey!$M$8,7,2)="16","N/A",IF(MID(Survey!$M$8,4,3)&gt;"149","N/A","")))))</f>
        <v>N/A</v>
      </c>
      <c r="K32" s="93"/>
      <c r="L32" s="93"/>
      <c r="M32" s="62"/>
      <c r="N32" s="62"/>
      <c r="O32" s="62"/>
      <c r="P32" s="62"/>
      <c r="Q32" s="62"/>
      <c r="R32" s="62"/>
      <c r="S32" s="62"/>
      <c r="T32" s="62"/>
      <c r="U32" s="62"/>
      <c r="V32" s="62"/>
      <c r="W32" s="62"/>
      <c r="X32" s="62"/>
      <c r="Y32" s="62"/>
      <c r="Z32" s="62"/>
      <c r="AA32" s="62"/>
      <c r="AB32" s="62"/>
      <c r="AC32" s="62"/>
      <c r="AD32" s="62"/>
      <c r="AE32" s="62"/>
      <c r="AF32" s="62"/>
      <c r="AG32" s="62"/>
    </row>
    <row r="33" spans="2:33" ht="19.5" customHeight="1" x14ac:dyDescent="0.25">
      <c r="B33" s="321" t="str">
        <f>Survey!B73</f>
        <v>28. Is duct work seated and aligned?  If NO, enter unit tonnage.</v>
      </c>
      <c r="C33" s="228"/>
      <c r="D33" s="228"/>
      <c r="E33" s="228"/>
      <c r="F33" s="228"/>
      <c r="G33" s="228"/>
      <c r="H33" s="228"/>
      <c r="I33" s="270"/>
      <c r="J33" s="99" t="str">
        <f>IF(ISBLANK(Survey!$E$8),"N/A",IF(MID(Survey!$M$8,7,2)&lt;"14","",IF(MID(Survey!$M$8,7,2)="14","N/A",IF(MID(Survey!$M$8,7,2)="16","N/A",IF(MID(Survey!$M$8,4,3)&gt;"149","N/A","")))))</f>
        <v>N/A</v>
      </c>
      <c r="K33" s="93"/>
      <c r="L33" s="93"/>
      <c r="M33" s="62"/>
      <c r="N33" s="62"/>
      <c r="O33" s="62"/>
      <c r="P33" s="62"/>
      <c r="Q33" s="62"/>
      <c r="R33" s="62"/>
      <c r="S33" s="62"/>
      <c r="T33" s="62"/>
      <c r="U33" s="62"/>
      <c r="V33" s="62"/>
      <c r="W33" s="62"/>
      <c r="X33" s="62"/>
      <c r="Y33" s="62"/>
      <c r="Z33" s="62"/>
      <c r="AA33" s="62"/>
      <c r="AB33" s="62"/>
      <c r="AC33" s="62"/>
      <c r="AD33" s="62"/>
      <c r="AE33" s="62"/>
      <c r="AF33" s="62"/>
      <c r="AG33" s="62"/>
    </row>
    <row r="34" spans="2:33" ht="19.5" customHeight="1" x14ac:dyDescent="0.25">
      <c r="B34" s="321" t="str">
        <f>Survey!B75</f>
        <v>29. Is canvas connector present?  If NO, enter unit tonnage.</v>
      </c>
      <c r="C34" s="228"/>
      <c r="D34" s="228"/>
      <c r="E34" s="228"/>
      <c r="F34" s="228"/>
      <c r="G34" s="228"/>
      <c r="H34" s="228"/>
      <c r="I34" s="270"/>
      <c r="J34" s="99" t="str">
        <f>IF(ISBLANK(Survey!$E$8),"N/A",IF(MID(Survey!$M$8,7,2)&lt;"14","",IF(MID(Survey!$M$8,7,2)="14","N/A",IF(MID(Survey!$M$8,7,2)="16","N/A",IF(MID(Survey!$M$8,4,3)&gt;"149","N/A","")))))</f>
        <v>N/A</v>
      </c>
      <c r="K34" s="104"/>
      <c r="L34" s="104"/>
    </row>
    <row r="35" spans="2:33" ht="19.5" customHeight="1" x14ac:dyDescent="0.25">
      <c r="B35" s="321" t="str">
        <f>Survey!B77</f>
        <v>30.  Quantify cleanliness of duct.  If dirty, enter unit tonnage.</v>
      </c>
      <c r="C35" s="228"/>
      <c r="D35" s="228"/>
      <c r="E35" s="228"/>
      <c r="F35" s="228"/>
      <c r="G35" s="228"/>
      <c r="H35" s="228"/>
      <c r="I35" s="270"/>
      <c r="J35" s="99" t="str">
        <f>IF(ISBLANK(Survey!$E$8),"N/A",IF(MID(Survey!$M$8,7,2)&lt;"14","",IF(MID(Survey!$M$8,7,2)="14","N/A",IF(MID(Survey!$M$8,7,2)="16","N/A",IF(MID(Survey!$M$8,4,3)&gt;"149","N/A","")))))</f>
        <v>N/A</v>
      </c>
      <c r="K35" s="93"/>
      <c r="L35" s="93"/>
      <c r="M35" s="62"/>
      <c r="N35" s="62"/>
      <c r="O35" s="62"/>
      <c r="P35" s="62"/>
      <c r="Q35" s="62"/>
      <c r="R35" s="62"/>
      <c r="S35" s="62"/>
      <c r="T35" s="62"/>
      <c r="U35" s="62"/>
      <c r="V35" s="62"/>
      <c r="W35" s="62"/>
      <c r="X35" s="62"/>
      <c r="Y35" s="62"/>
      <c r="Z35" s="62"/>
      <c r="AA35" s="62"/>
      <c r="AB35" s="62"/>
      <c r="AC35" s="62"/>
      <c r="AD35" s="62"/>
      <c r="AE35" s="62"/>
      <c r="AF35" s="62"/>
      <c r="AG35" s="62"/>
    </row>
    <row r="36" spans="2:33" ht="30" customHeight="1" x14ac:dyDescent="0.25">
      <c r="B36" s="483" t="str">
        <f>Survey!B79</f>
        <v>31.  If turning vanes not present, is drop radiused?  If so, does radius equal the width of the duct? If not, enter tonnage.</v>
      </c>
      <c r="C36" s="228"/>
      <c r="D36" s="228"/>
      <c r="E36" s="228"/>
      <c r="F36" s="228"/>
      <c r="G36" s="228"/>
      <c r="H36" s="228"/>
      <c r="I36" s="270"/>
      <c r="J36" s="99" t="str">
        <f>IF(ISBLANK(Survey!$E$8),"N/A",IF(MID(Survey!$M$8,7,2)&lt;"14","",IF(MID(Survey!$M$8,7,2)="14","N/A",IF(MID(Survey!$M$8,7,2)="16","N/A",IF(MID(Survey!$M$8,4,3)&gt;"149","N/A","")))))</f>
        <v>N/A</v>
      </c>
      <c r="K36" s="93"/>
      <c r="L36" s="93"/>
      <c r="M36" s="62"/>
      <c r="N36" s="62"/>
      <c r="O36" s="62"/>
      <c r="P36" s="62"/>
      <c r="Q36" s="62"/>
      <c r="R36" s="62"/>
      <c r="S36" s="62"/>
      <c r="T36" s="62"/>
      <c r="U36" s="62"/>
      <c r="V36" s="62"/>
      <c r="W36" s="62"/>
      <c r="X36" s="62"/>
      <c r="Y36" s="62"/>
      <c r="Z36" s="62"/>
      <c r="AA36" s="62"/>
      <c r="AB36" s="62"/>
      <c r="AC36" s="62"/>
      <c r="AD36" s="62"/>
      <c r="AE36" s="62"/>
      <c r="AF36" s="62"/>
      <c r="AG36" s="62"/>
    </row>
    <row r="37" spans="2:33" ht="30" customHeight="1" x14ac:dyDescent="0.25">
      <c r="B37" s="483" t="str">
        <f>Survey!B81</f>
        <v>32.  Do units have prodigy boards?  If no, enter unit tonnage (identify only if the AC unit is an Energence unit).</v>
      </c>
      <c r="C37" s="228"/>
      <c r="D37" s="228"/>
      <c r="E37" s="228"/>
      <c r="F37" s="228"/>
      <c r="G37" s="228"/>
      <c r="H37" s="228"/>
      <c r="I37" s="270"/>
      <c r="J37" s="99" t="str">
        <f>IF(ISBLANK(Survey!$E$8),"N/A",IF(LEN(Survey!$M$8)&gt;15,"N/A",IF(VALUE(MID(Survey!$E$8,3,2))&lt;10,"N/A",IF(MID(Survey!$M$8,7,2)="14","N/A",IF(MID(Survey!$M$8,7,2)="16","N/A",IF(MID(Survey!$M$8,4,3)&gt;"149","N/A",""))))))</f>
        <v>N/A</v>
      </c>
      <c r="K37" s="93"/>
      <c r="L37" s="93"/>
      <c r="M37" s="62"/>
      <c r="N37" s="62"/>
      <c r="O37" s="62"/>
      <c r="P37" s="62"/>
      <c r="Q37" s="62"/>
      <c r="R37" s="62"/>
      <c r="S37" s="62"/>
      <c r="T37" s="62"/>
      <c r="U37" s="62"/>
      <c r="V37" s="62"/>
      <c r="W37" s="62"/>
      <c r="X37" s="62"/>
      <c r="Y37" s="62"/>
      <c r="Z37" s="62"/>
      <c r="AA37" s="62"/>
      <c r="AB37" s="62"/>
      <c r="AC37" s="62"/>
      <c r="AD37" s="62"/>
      <c r="AE37" s="62"/>
      <c r="AF37" s="62"/>
      <c r="AG37" s="62"/>
    </row>
    <row r="38" spans="2:33" ht="19.5" customHeight="1" x14ac:dyDescent="0.25">
      <c r="B38" s="483" t="str">
        <f>Survey!B83</f>
        <v>33.  Identify prodigy boards New or Old.  Answer New Green, N or Old Red, R.</v>
      </c>
      <c r="C38" s="228"/>
      <c r="D38" s="228"/>
      <c r="E38" s="228"/>
      <c r="F38" s="228"/>
      <c r="G38" s="228"/>
      <c r="H38" s="228"/>
      <c r="I38" s="270"/>
      <c r="J38" s="99" t="str">
        <f>IF(ISBLANK(Survey!$E$8),"N/A",IF(LEN(Survey!$M$8)&gt;15,"N/A",IF(VALUE(MID(Survey!$E$8,3,2))&lt;10,"N/A",IF(MID(Survey!$M$8,7,2)="14","N/A",IF(MID(Survey!$M$8,7,2)="16","N/A",IF(MID(Survey!$M$8,4,3)&gt;"149","N/A",""))))))</f>
        <v>N/A</v>
      </c>
      <c r="K38" s="93"/>
      <c r="L38" s="93"/>
      <c r="M38" s="62"/>
      <c r="N38" s="62"/>
      <c r="O38" s="62"/>
      <c r="P38" s="62"/>
      <c r="Q38" s="62"/>
      <c r="R38" s="62"/>
      <c r="S38" s="62"/>
      <c r="T38" s="62"/>
      <c r="U38" s="62"/>
      <c r="V38" s="62"/>
      <c r="W38" s="62"/>
      <c r="X38" s="62"/>
      <c r="Y38" s="62"/>
      <c r="Z38" s="62"/>
      <c r="AA38" s="62"/>
      <c r="AB38" s="62"/>
      <c r="AC38" s="62"/>
      <c r="AD38" s="62"/>
      <c r="AE38" s="62"/>
      <c r="AF38" s="62"/>
      <c r="AG38" s="62"/>
    </row>
    <row r="39" spans="2:33" ht="30" customHeight="1" x14ac:dyDescent="0.25">
      <c r="B39" s="483" t="str">
        <f>Survey!B85</f>
        <v>34.  If economizer actuator open, turn unit off to assure it closes.  If does not CLOSE enter unit tonnage.</v>
      </c>
      <c r="C39" s="228"/>
      <c r="D39" s="228"/>
      <c r="E39" s="228"/>
      <c r="F39" s="228"/>
      <c r="G39" s="228"/>
      <c r="H39" s="228"/>
      <c r="I39" s="270"/>
      <c r="J39" s="99" t="str">
        <f>IF(ISBLANK(Survey!$E$8),"N/A",IF(MID(Survey!$M$8,7,2)&lt;"14","",IF(MID(Survey!$M$8,7,2)="14","N/A",IF(MID(Survey!$M$8,7,2)="16","N/A",IF(MID(Survey!$M$8,4,3)&gt;"149","N/A","")))))</f>
        <v>N/A</v>
      </c>
      <c r="K39" s="93"/>
      <c r="L39" s="93"/>
      <c r="M39" s="62"/>
      <c r="N39" s="62"/>
      <c r="O39" s="62"/>
      <c r="P39" s="62"/>
      <c r="Q39" s="62"/>
      <c r="R39" s="62"/>
      <c r="S39" s="62"/>
      <c r="T39" s="62"/>
      <c r="U39" s="62"/>
      <c r="V39" s="62"/>
      <c r="W39" s="62"/>
      <c r="X39" s="62"/>
      <c r="Y39" s="62"/>
      <c r="Z39" s="62"/>
      <c r="AA39" s="62"/>
      <c r="AB39" s="62"/>
      <c r="AC39" s="62"/>
      <c r="AD39" s="62"/>
      <c r="AE39" s="62"/>
      <c r="AF39" s="62"/>
      <c r="AG39" s="62"/>
    </row>
    <row r="40" spans="2:33" ht="19.5" customHeight="1" x14ac:dyDescent="0.25">
      <c r="B40" s="321" t="str">
        <f>Survey!B87</f>
        <v>35.  Are actuator gears worn?  If yes, enter unit tonnage.</v>
      </c>
      <c r="C40" s="228"/>
      <c r="D40" s="228"/>
      <c r="E40" s="228"/>
      <c r="F40" s="228"/>
      <c r="G40" s="228"/>
      <c r="H40" s="228"/>
      <c r="I40" s="270"/>
      <c r="J40" s="99" t="str">
        <f>IF(ISBLANK(Survey!$E$8),"N/A",IF(MID(Survey!$M$8,7,2)&lt;"14","",IF(MID(Survey!$M$8,7,2)="14","N/A",IF(MID(Survey!$M$8,7,2)="16","N/A",IF(MID(Survey!$M$8,4,3)&gt;"149","N/A","")))))</f>
        <v>N/A</v>
      </c>
      <c r="K40" s="104"/>
      <c r="L40" s="104"/>
      <c r="M40" s="62"/>
      <c r="N40" s="62"/>
      <c r="O40" s="62"/>
      <c r="P40" s="62"/>
      <c r="Q40" s="62"/>
      <c r="R40" s="62"/>
      <c r="S40" s="62"/>
      <c r="T40" s="62"/>
      <c r="U40" s="62"/>
      <c r="V40" s="62"/>
      <c r="W40" s="62"/>
      <c r="X40" s="62"/>
      <c r="Y40" s="62"/>
      <c r="Z40" s="62"/>
      <c r="AA40" s="62"/>
      <c r="AB40" s="62"/>
      <c r="AC40" s="62"/>
      <c r="AD40" s="62"/>
      <c r="AE40" s="62"/>
      <c r="AF40" s="62"/>
      <c r="AG40" s="62"/>
    </row>
    <row r="41" spans="2:33" ht="30" customHeight="1" x14ac:dyDescent="0.25">
      <c r="B41" s="483" t="str">
        <f>Survey!B89</f>
        <v>36.  Verify outdoor damper position  can be adjusted.  If cannot be adjusted enter unit tonnage.</v>
      </c>
      <c r="C41" s="228"/>
      <c r="D41" s="228"/>
      <c r="E41" s="228"/>
      <c r="F41" s="228"/>
      <c r="G41" s="228"/>
      <c r="H41" s="228"/>
      <c r="I41" s="270"/>
      <c r="J41" s="99" t="str">
        <f>IF(ISBLANK(Survey!$E$8),"N/A",IF(MID(Survey!$M$8,7,2)&lt;"14","",IF(MID(Survey!$M$8,7,2)="14","N/A",IF(MID(Survey!$M$8,7,2)="16","N/A",IF(MID(Survey!$M$8,4,3)&gt;"149","N/A","")))))</f>
        <v>N/A</v>
      </c>
      <c r="K41" s="93"/>
      <c r="L41" s="93"/>
      <c r="M41" s="62"/>
      <c r="N41" s="62"/>
      <c r="O41" s="62"/>
      <c r="P41" s="62"/>
      <c r="Q41" s="62"/>
      <c r="R41" s="62"/>
      <c r="S41" s="62"/>
      <c r="T41" s="62"/>
      <c r="U41" s="62"/>
      <c r="V41" s="62"/>
      <c r="W41" s="62"/>
      <c r="X41" s="62"/>
      <c r="Y41" s="62"/>
      <c r="Z41" s="62"/>
      <c r="AA41" s="62"/>
      <c r="AB41" s="62"/>
      <c r="AC41" s="62"/>
      <c r="AD41" s="62"/>
      <c r="AE41" s="62"/>
      <c r="AF41" s="62"/>
      <c r="AG41" s="62"/>
    </row>
    <row r="42" spans="2:33" ht="19.5" customHeight="1" x14ac:dyDescent="0.25">
      <c r="B42" s="321" t="str">
        <f>Survey!B91</f>
        <v>37.  Is there any play in the actuator gear box?   If yes, enter unit tonnage</v>
      </c>
      <c r="C42" s="228"/>
      <c r="D42" s="228"/>
      <c r="E42" s="228"/>
      <c r="F42" s="228"/>
      <c r="G42" s="228"/>
      <c r="H42" s="228"/>
      <c r="I42" s="270"/>
      <c r="J42" s="99" t="str">
        <f>IF(ISBLANK(Survey!$E$8),"N/A",IF(MID(Survey!$M$8,7,2)&lt;"14","",IF(MID(Survey!$M$8,7,2)="14","N/A",IF(MID(Survey!$M$8,7,2)="16","N/A",IF(MID(Survey!$M$8,4,3)&gt;"149","N/A","")))))</f>
        <v>N/A</v>
      </c>
      <c r="K42" s="93"/>
      <c r="L42" s="93"/>
      <c r="M42" s="62"/>
      <c r="N42" s="62"/>
      <c r="O42" s="62"/>
      <c r="P42" s="62"/>
      <c r="Q42" s="62"/>
      <c r="R42" s="62"/>
      <c r="S42" s="62"/>
      <c r="T42" s="62"/>
      <c r="U42" s="62"/>
      <c r="V42" s="62"/>
      <c r="W42" s="62"/>
      <c r="X42" s="62"/>
      <c r="Y42" s="62"/>
      <c r="Z42" s="62"/>
      <c r="AA42" s="62"/>
      <c r="AB42" s="62"/>
      <c r="AC42" s="62"/>
      <c r="AD42" s="62"/>
      <c r="AE42" s="62"/>
      <c r="AF42" s="62"/>
      <c r="AG42" s="62"/>
    </row>
    <row r="43" spans="2:33" ht="30" customHeight="1" x14ac:dyDescent="0.25">
      <c r="B43" s="483" t="str">
        <f>Survey!B93</f>
        <v>38.  Check economizer setting at prodigy board.  If economizer set to zero, enter unit tonnage and re-set prodigy board to twenty percent.</v>
      </c>
      <c r="C43" s="228"/>
      <c r="D43" s="228"/>
      <c r="E43" s="228"/>
      <c r="F43" s="228"/>
      <c r="G43" s="228"/>
      <c r="H43" s="228"/>
      <c r="I43" s="270"/>
      <c r="J43" s="99" t="s">
        <v>195</v>
      </c>
      <c r="K43" s="93"/>
      <c r="L43" s="93"/>
      <c r="M43" s="97"/>
      <c r="N43" s="97"/>
      <c r="O43" s="97"/>
      <c r="P43" s="97"/>
      <c r="Q43" s="97"/>
      <c r="R43" s="97"/>
      <c r="S43" s="97"/>
      <c r="T43" s="97"/>
      <c r="U43" s="97"/>
      <c r="V43" s="97"/>
      <c r="W43" s="97"/>
      <c r="X43" s="97"/>
      <c r="Y43" s="97"/>
      <c r="Z43" s="97"/>
      <c r="AA43" s="97"/>
      <c r="AB43" s="97"/>
      <c r="AC43" s="97"/>
      <c r="AD43" s="97"/>
      <c r="AE43" s="97"/>
      <c r="AF43" s="97"/>
      <c r="AG43" s="97"/>
    </row>
    <row r="44" spans="2:33" ht="30" customHeight="1" x14ac:dyDescent="0.25">
      <c r="B44" s="483" t="str">
        <f>Survey!B95</f>
        <v>39.  Do filters meet CFA spec (2" pleated polyester/cotton with MERV rating of 7).  If no, enter unit tonnage.</v>
      </c>
      <c r="C44" s="228"/>
      <c r="D44" s="228"/>
      <c r="E44" s="228"/>
      <c r="F44" s="228"/>
      <c r="G44" s="228"/>
      <c r="H44" s="228"/>
      <c r="I44" s="270"/>
      <c r="J44" s="99" t="s">
        <v>195</v>
      </c>
      <c r="K44" s="93"/>
      <c r="L44" s="93"/>
      <c r="M44" s="62"/>
      <c r="N44" s="62"/>
      <c r="O44" s="62"/>
      <c r="P44" s="62"/>
      <c r="Q44" s="62"/>
      <c r="R44" s="62"/>
      <c r="S44" s="62"/>
      <c r="T44" s="62"/>
      <c r="U44" s="62"/>
      <c r="V44" s="62"/>
      <c r="W44" s="62"/>
      <c r="X44" s="62"/>
      <c r="Y44" s="62"/>
      <c r="Z44" s="62"/>
      <c r="AA44" s="62"/>
      <c r="AB44" s="62"/>
      <c r="AC44" s="62"/>
      <c r="AD44" s="62"/>
      <c r="AE44" s="62"/>
      <c r="AF44" s="62"/>
      <c r="AG44" s="62"/>
    </row>
    <row r="45" spans="2:33" ht="30" customHeight="1" x14ac:dyDescent="0.25">
      <c r="B45" s="483" t="str">
        <f>Survey!B97</f>
        <v>40.  Provide condensation pipe size.  Minimum 1" at playland unit, and 1.25" at all other units.  NOTE: DROP DOWN MENUS FOR PIPE SIZE.</v>
      </c>
      <c r="C45" s="228"/>
      <c r="D45" s="228"/>
      <c r="E45" s="228"/>
      <c r="F45" s="228"/>
      <c r="G45" s="228"/>
      <c r="H45" s="228"/>
      <c r="I45" s="270"/>
      <c r="J45" s="99">
        <v>1</v>
      </c>
      <c r="K45" s="93"/>
      <c r="L45" s="93"/>
      <c r="M45" s="97"/>
      <c r="N45" s="97"/>
      <c r="O45" s="97"/>
      <c r="P45" s="97"/>
      <c r="Q45" s="97"/>
      <c r="R45" s="97"/>
      <c r="S45" s="97"/>
      <c r="T45" s="97"/>
      <c r="U45" s="97"/>
      <c r="V45" s="97"/>
      <c r="W45" s="97"/>
      <c r="X45" s="97"/>
      <c r="Y45" s="97"/>
      <c r="Z45" s="97"/>
      <c r="AA45" s="97"/>
      <c r="AB45" s="97"/>
      <c r="AC45" s="97"/>
      <c r="AD45" s="97"/>
      <c r="AE45" s="97"/>
      <c r="AF45" s="97"/>
      <c r="AG45" s="97"/>
    </row>
    <row r="46" spans="2:33" ht="19.5" customHeight="1" x14ac:dyDescent="0.25">
      <c r="B46" s="321" t="str">
        <f>Survey!B99</f>
        <v>41.  Do condensation traps meet provided detail.  If NO, enter unit tonnage.</v>
      </c>
      <c r="C46" s="228"/>
      <c r="D46" s="228"/>
      <c r="E46" s="228"/>
      <c r="F46" s="228"/>
      <c r="G46" s="228"/>
      <c r="H46" s="228"/>
      <c r="I46" s="270"/>
      <c r="J46" s="99" t="s">
        <v>195</v>
      </c>
      <c r="K46" s="93"/>
      <c r="L46" s="93"/>
      <c r="M46" s="62"/>
      <c r="N46" s="62"/>
      <c r="O46" s="62"/>
      <c r="P46" s="62"/>
      <c r="Q46" s="62"/>
      <c r="R46" s="62"/>
      <c r="S46" s="62"/>
      <c r="T46" s="62"/>
      <c r="U46" s="62"/>
      <c r="V46" s="62"/>
      <c r="W46" s="62"/>
      <c r="X46" s="62"/>
      <c r="Y46" s="62"/>
      <c r="Z46" s="62"/>
      <c r="AA46" s="62"/>
      <c r="AB46" s="62"/>
      <c r="AC46" s="62"/>
      <c r="AD46" s="62"/>
      <c r="AE46" s="62"/>
      <c r="AF46" s="62"/>
      <c r="AG46" s="62"/>
    </row>
    <row r="47" spans="2:33" ht="19.5" customHeight="1" x14ac:dyDescent="0.25">
      <c r="B47" s="321" t="str">
        <f>Survey!B101</f>
        <v>42.  Do pre-filters need to be cleaned?  If YES, enter unit tonnage.</v>
      </c>
      <c r="C47" s="228"/>
      <c r="D47" s="228"/>
      <c r="E47" s="228"/>
      <c r="F47" s="228"/>
      <c r="G47" s="228"/>
      <c r="H47" s="228"/>
      <c r="I47" s="270"/>
      <c r="J47" s="99" t="s">
        <v>195</v>
      </c>
      <c r="K47" s="93"/>
      <c r="L47" s="93"/>
      <c r="M47" s="62"/>
      <c r="N47" s="62"/>
      <c r="O47" s="62"/>
      <c r="P47" s="62"/>
      <c r="Q47" s="62"/>
      <c r="R47" s="62"/>
      <c r="S47" s="62"/>
      <c r="T47" s="62"/>
      <c r="U47" s="62"/>
      <c r="V47" s="62"/>
      <c r="W47" s="62"/>
      <c r="X47" s="62"/>
      <c r="Y47" s="62"/>
      <c r="Z47" s="62"/>
      <c r="AA47" s="62"/>
      <c r="AB47" s="62"/>
      <c r="AC47" s="62"/>
      <c r="AD47" s="62"/>
      <c r="AE47" s="62"/>
      <c r="AF47" s="62"/>
      <c r="AG47" s="62"/>
    </row>
    <row r="48" spans="2:33" ht="19.5" customHeight="1" x14ac:dyDescent="0.25">
      <c r="B48" s="321" t="str">
        <f>Survey!B103</f>
        <v>43.  Do pre-filters need to be replaced?  If YES, enter unit tonnage.</v>
      </c>
      <c r="C48" s="228"/>
      <c r="D48" s="228"/>
      <c r="E48" s="228"/>
      <c r="F48" s="228"/>
      <c r="G48" s="228"/>
      <c r="H48" s="228"/>
      <c r="I48" s="270"/>
      <c r="J48" s="99" t="s">
        <v>195</v>
      </c>
      <c r="K48" s="93"/>
      <c r="L48" s="93"/>
      <c r="M48" s="62"/>
      <c r="N48" s="62"/>
      <c r="O48" s="62"/>
      <c r="P48" s="62"/>
      <c r="Q48" s="62"/>
      <c r="R48" s="62"/>
      <c r="S48" s="62"/>
      <c r="T48" s="62"/>
      <c r="U48" s="62"/>
      <c r="V48" s="62"/>
      <c r="W48" s="62"/>
      <c r="X48" s="62"/>
      <c r="Y48" s="62"/>
      <c r="Z48" s="62"/>
      <c r="AA48" s="62"/>
      <c r="AB48" s="62"/>
      <c r="AC48" s="62"/>
      <c r="AD48" s="62"/>
      <c r="AE48" s="62"/>
      <c r="AF48" s="62"/>
      <c r="AG48" s="62"/>
    </row>
    <row r="49" spans="2:33" ht="49.5" customHeight="1" x14ac:dyDescent="0.25">
      <c r="B49" s="484" t="str">
        <f>Survey!B105</f>
        <v>44.  Check Sun Coast panel terminal block for SINGLE PAIR TWISTED WITH FOIL SHIELD AND DRAIN WIRE.   If single pair twisted with foil shield NOT present enter unit tonnage.  See photo in insert twelve below.</v>
      </c>
      <c r="C49" s="286"/>
      <c r="D49" s="286"/>
      <c r="E49" s="286"/>
      <c r="F49" s="286"/>
      <c r="G49" s="286"/>
      <c r="H49" s="286"/>
      <c r="I49" s="288"/>
      <c r="J49" s="105" t="s">
        <v>195</v>
      </c>
      <c r="K49" s="93"/>
      <c r="L49" s="93"/>
      <c r="M49" s="97"/>
      <c r="N49" s="97"/>
      <c r="O49" s="97"/>
      <c r="P49" s="97"/>
      <c r="Q49" s="97"/>
      <c r="R49" s="97"/>
      <c r="S49" s="97"/>
      <c r="T49" s="97"/>
      <c r="U49" s="97"/>
      <c r="V49" s="97"/>
      <c r="W49" s="97"/>
      <c r="X49" s="97"/>
      <c r="Y49" s="97"/>
      <c r="Z49" s="97"/>
      <c r="AA49" s="97"/>
      <c r="AB49" s="97"/>
      <c r="AC49" s="97"/>
      <c r="AD49" s="97"/>
      <c r="AE49" s="97"/>
      <c r="AF49" s="97"/>
      <c r="AG49" s="97"/>
    </row>
    <row r="50" spans="2:33" ht="19.5" customHeight="1" x14ac:dyDescent="0.25">
      <c r="B50" s="485" t="s">
        <v>196</v>
      </c>
      <c r="C50" s="201"/>
      <c r="D50" s="201"/>
      <c r="E50" s="201"/>
      <c r="F50" s="201"/>
      <c r="G50" s="201"/>
      <c r="H50" s="201"/>
      <c r="I50" s="201"/>
      <c r="J50" s="245"/>
      <c r="K50" s="62"/>
      <c r="L50" s="62"/>
      <c r="M50" s="62"/>
      <c r="N50" s="62"/>
      <c r="O50" s="62"/>
      <c r="P50" s="62"/>
      <c r="Q50" s="62"/>
      <c r="R50" s="62"/>
      <c r="S50" s="62"/>
      <c r="T50" s="62"/>
      <c r="U50" s="62"/>
      <c r="V50" s="62"/>
      <c r="W50" s="62"/>
      <c r="X50" s="62"/>
      <c r="Y50" s="62"/>
      <c r="Z50" s="62"/>
      <c r="AA50" s="62"/>
      <c r="AB50" s="62"/>
      <c r="AC50" s="62"/>
      <c r="AD50" s="62"/>
      <c r="AE50" s="62"/>
      <c r="AF50" s="62"/>
      <c r="AG50" s="62"/>
    </row>
    <row r="51" spans="2:33" ht="30" customHeight="1" x14ac:dyDescent="0.25">
      <c r="B51" s="480"/>
      <c r="C51" s="263"/>
      <c r="D51" s="263"/>
      <c r="E51" s="263"/>
      <c r="F51" s="263"/>
      <c r="G51" s="263"/>
      <c r="H51" s="263"/>
      <c r="I51" s="263"/>
      <c r="J51" s="331"/>
      <c r="K51" s="62"/>
      <c r="L51" s="62"/>
      <c r="M51" s="62"/>
      <c r="N51" s="62"/>
      <c r="O51" s="62"/>
      <c r="P51" s="62"/>
      <c r="Q51" s="62"/>
      <c r="R51" s="62"/>
      <c r="S51" s="62"/>
      <c r="T51" s="62"/>
      <c r="U51" s="62"/>
      <c r="V51" s="62"/>
      <c r="W51" s="62"/>
      <c r="X51" s="62"/>
      <c r="Y51" s="62"/>
      <c r="Z51" s="62"/>
      <c r="AA51" s="62"/>
      <c r="AB51" s="62"/>
      <c r="AC51" s="62"/>
      <c r="AD51" s="62"/>
      <c r="AE51" s="62"/>
      <c r="AF51" s="62"/>
      <c r="AG51" s="62"/>
    </row>
    <row r="52" spans="2:33" ht="30" customHeight="1" x14ac:dyDescent="0.25">
      <c r="B52" s="481"/>
      <c r="C52" s="228"/>
      <c r="D52" s="228"/>
      <c r="E52" s="228"/>
      <c r="F52" s="228"/>
      <c r="G52" s="228"/>
      <c r="H52" s="228"/>
      <c r="I52" s="228"/>
      <c r="J52" s="237"/>
      <c r="K52" s="62"/>
      <c r="L52" s="62"/>
      <c r="M52" s="62"/>
      <c r="N52" s="62"/>
      <c r="O52" s="62"/>
      <c r="P52" s="62"/>
      <c r="Q52" s="62"/>
      <c r="R52" s="62"/>
      <c r="S52" s="62"/>
      <c r="T52" s="62"/>
      <c r="U52" s="62"/>
      <c r="V52" s="62"/>
      <c r="W52" s="62"/>
      <c r="X52" s="62"/>
      <c r="Y52" s="62"/>
      <c r="Z52" s="62"/>
      <c r="AA52" s="62"/>
      <c r="AB52" s="62"/>
      <c r="AC52" s="62"/>
      <c r="AD52" s="62"/>
      <c r="AE52" s="62"/>
      <c r="AF52" s="62"/>
      <c r="AG52" s="62"/>
    </row>
    <row r="53" spans="2:33" ht="30" customHeight="1" x14ac:dyDescent="0.25">
      <c r="B53" s="482"/>
      <c r="C53" s="302"/>
      <c r="D53" s="302"/>
      <c r="E53" s="302"/>
      <c r="F53" s="302"/>
      <c r="G53" s="302"/>
      <c r="H53" s="302"/>
      <c r="I53" s="302"/>
      <c r="J53" s="303"/>
    </row>
    <row r="54" spans="2:33" ht="30" customHeight="1" x14ac:dyDescent="0.3">
      <c r="J54" s="75"/>
    </row>
    <row r="55" spans="2:33" ht="30" customHeight="1" x14ac:dyDescent="0.3">
      <c r="J55" s="75"/>
    </row>
    <row r="56" spans="2:33" ht="30" customHeight="1" x14ac:dyDescent="0.3">
      <c r="J56" s="75"/>
    </row>
    <row r="57" spans="2:33" ht="30" customHeight="1" x14ac:dyDescent="0.3">
      <c r="J57" s="75"/>
    </row>
    <row r="58" spans="2:33" ht="30" customHeight="1" x14ac:dyDescent="0.3">
      <c r="J58" s="75"/>
    </row>
    <row r="59" spans="2:33" ht="30" customHeight="1" x14ac:dyDescent="0.3">
      <c r="J59" s="75"/>
    </row>
    <row r="60" spans="2:33" ht="30" customHeight="1" x14ac:dyDescent="0.3">
      <c r="J60" s="75"/>
    </row>
    <row r="61" spans="2:33" ht="30" customHeight="1" x14ac:dyDescent="0.3">
      <c r="J61" s="75"/>
    </row>
    <row r="62" spans="2:33" ht="30" customHeight="1" x14ac:dyDescent="0.3">
      <c r="J62" s="75"/>
    </row>
    <row r="63" spans="2:33" ht="30" customHeight="1" x14ac:dyDescent="0.3">
      <c r="J63" s="75"/>
    </row>
    <row r="64" spans="2:33" ht="30" customHeight="1" x14ac:dyDescent="0.3">
      <c r="J64" s="75"/>
    </row>
    <row r="65" spans="10:10" ht="30" customHeight="1" x14ac:dyDescent="0.3">
      <c r="J65" s="75"/>
    </row>
    <row r="66" spans="10:10" ht="30" customHeight="1" x14ac:dyDescent="0.3">
      <c r="J66" s="75"/>
    </row>
    <row r="67" spans="10:10" ht="30" customHeight="1" x14ac:dyDescent="0.3">
      <c r="J67" s="75"/>
    </row>
    <row r="68" spans="10:10" ht="30" customHeight="1" x14ac:dyDescent="0.3">
      <c r="J68" s="75"/>
    </row>
    <row r="69" spans="10:10" ht="30" customHeight="1" x14ac:dyDescent="0.3">
      <c r="J69" s="75"/>
    </row>
    <row r="70" spans="10:10" ht="30" customHeight="1" x14ac:dyDescent="0.3">
      <c r="J70" s="75"/>
    </row>
    <row r="71" spans="10:10" ht="30" customHeight="1" x14ac:dyDescent="0.3">
      <c r="J71" s="75"/>
    </row>
    <row r="72" spans="10:10" ht="15.75" customHeight="1" x14ac:dyDescent="0.3">
      <c r="J72" s="75"/>
    </row>
    <row r="73" spans="10:10" ht="15.75" customHeight="1" x14ac:dyDescent="0.3">
      <c r="J73" s="75"/>
    </row>
    <row r="74" spans="10:10" ht="15.75" customHeight="1" x14ac:dyDescent="0.3">
      <c r="J74" s="75"/>
    </row>
    <row r="75" spans="10:10" ht="15.75" customHeight="1" x14ac:dyDescent="0.3">
      <c r="J75" s="75"/>
    </row>
    <row r="76" spans="10:10" ht="15.75" customHeight="1" x14ac:dyDescent="0.3">
      <c r="J76" s="75"/>
    </row>
    <row r="77" spans="10:10" ht="15.75" customHeight="1" x14ac:dyDescent="0.3">
      <c r="J77" s="75"/>
    </row>
    <row r="78" spans="10:10" ht="15.75" customHeight="1" x14ac:dyDescent="0.3">
      <c r="J78" s="75"/>
    </row>
    <row r="79" spans="10:10" ht="15.75" customHeight="1" x14ac:dyDescent="0.3">
      <c r="J79" s="75"/>
    </row>
    <row r="80" spans="10:10" ht="15.75" customHeight="1" x14ac:dyDescent="0.3">
      <c r="J80" s="75"/>
    </row>
    <row r="81" spans="10:10" ht="15.75" customHeight="1" x14ac:dyDescent="0.3">
      <c r="J81" s="75"/>
    </row>
    <row r="82" spans="10:10" ht="15.75" customHeight="1" x14ac:dyDescent="0.3">
      <c r="J82" s="75"/>
    </row>
    <row r="83" spans="10:10" ht="15.75" customHeight="1" x14ac:dyDescent="0.3">
      <c r="J83" s="75"/>
    </row>
    <row r="84" spans="10:10" ht="15.75" customHeight="1" x14ac:dyDescent="0.3">
      <c r="J84" s="75"/>
    </row>
    <row r="85" spans="10:10" ht="15.75" customHeight="1" x14ac:dyDescent="0.3">
      <c r="J85" s="75"/>
    </row>
    <row r="86" spans="10:10" ht="15.75" customHeight="1" x14ac:dyDescent="0.3">
      <c r="J86" s="75"/>
    </row>
    <row r="87" spans="10:10" ht="15.75" customHeight="1" x14ac:dyDescent="0.3">
      <c r="J87" s="75"/>
    </row>
    <row r="88" spans="10:10" ht="15.75" customHeight="1" x14ac:dyDescent="0.3">
      <c r="J88" s="75"/>
    </row>
    <row r="89" spans="10:10" ht="15.75" customHeight="1" x14ac:dyDescent="0.3">
      <c r="J89" s="75"/>
    </row>
    <row r="90" spans="10:10" ht="15.75" customHeight="1" x14ac:dyDescent="0.3">
      <c r="J90" s="75"/>
    </row>
    <row r="91" spans="10:10" ht="15.75" customHeight="1" x14ac:dyDescent="0.3">
      <c r="J91" s="75"/>
    </row>
    <row r="92" spans="10:10" ht="15.75" customHeight="1" x14ac:dyDescent="0.3">
      <c r="J92" s="75"/>
    </row>
    <row r="93" spans="10:10" ht="15.75" customHeight="1" x14ac:dyDescent="0.3">
      <c r="J93" s="75"/>
    </row>
    <row r="94" spans="10:10" ht="15.75" customHeight="1" x14ac:dyDescent="0.3">
      <c r="J94" s="75"/>
    </row>
    <row r="95" spans="10:10" ht="15.75" customHeight="1" x14ac:dyDescent="0.3">
      <c r="J95" s="75"/>
    </row>
    <row r="96" spans="10:10" ht="15.75" customHeight="1" x14ac:dyDescent="0.3">
      <c r="J96" s="75"/>
    </row>
    <row r="97" spans="10:10" ht="15.75" customHeight="1" x14ac:dyDescent="0.3">
      <c r="J97" s="75"/>
    </row>
    <row r="98" spans="10:10" ht="15.75" customHeight="1" x14ac:dyDescent="0.3">
      <c r="J98" s="75"/>
    </row>
    <row r="99" spans="10:10" ht="15.75" customHeight="1" x14ac:dyDescent="0.3">
      <c r="J99" s="75"/>
    </row>
    <row r="100" spans="10:10" ht="15.75" customHeight="1" x14ac:dyDescent="0.3">
      <c r="J100" s="75"/>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9">
    <mergeCell ref="B41:I41"/>
    <mergeCell ref="B42:I42"/>
    <mergeCell ref="B43:I43"/>
    <mergeCell ref="B36:I36"/>
    <mergeCell ref="B37:I37"/>
    <mergeCell ref="B38:I38"/>
    <mergeCell ref="B39:I39"/>
    <mergeCell ref="B40:I40"/>
    <mergeCell ref="B31:I31"/>
    <mergeCell ref="B32:I32"/>
    <mergeCell ref="B33:I33"/>
    <mergeCell ref="B34:I34"/>
    <mergeCell ref="B35:I35"/>
    <mergeCell ref="B26:I26"/>
    <mergeCell ref="B27:I27"/>
    <mergeCell ref="B28:I28"/>
    <mergeCell ref="B29:I29"/>
    <mergeCell ref="B30:I30"/>
    <mergeCell ref="B21:I21"/>
    <mergeCell ref="B22:I22"/>
    <mergeCell ref="B23:I23"/>
    <mergeCell ref="B24:I24"/>
    <mergeCell ref="B25:I25"/>
    <mergeCell ref="B16:I16"/>
    <mergeCell ref="B17:I17"/>
    <mergeCell ref="B18:I18"/>
    <mergeCell ref="B19:I19"/>
    <mergeCell ref="B20:I20"/>
    <mergeCell ref="B11:I11"/>
    <mergeCell ref="B12:I12"/>
    <mergeCell ref="B13:I13"/>
    <mergeCell ref="B14:I14"/>
    <mergeCell ref="B15:I15"/>
    <mergeCell ref="B6:I6"/>
    <mergeCell ref="B7:I7"/>
    <mergeCell ref="B8:I8"/>
    <mergeCell ref="B9:I9"/>
    <mergeCell ref="B10:I10"/>
    <mergeCell ref="F4:J4"/>
    <mergeCell ref="B4:E4"/>
    <mergeCell ref="B5:D5"/>
    <mergeCell ref="E5:F5"/>
    <mergeCell ref="H5:I5"/>
    <mergeCell ref="B1:E1"/>
    <mergeCell ref="F1:J1"/>
    <mergeCell ref="B2:E2"/>
    <mergeCell ref="F2:J2"/>
    <mergeCell ref="B3:E3"/>
    <mergeCell ref="F3:J3"/>
    <mergeCell ref="B51:J51"/>
    <mergeCell ref="B52:J52"/>
    <mergeCell ref="B53:J53"/>
    <mergeCell ref="B44:I44"/>
    <mergeCell ref="B45:I45"/>
    <mergeCell ref="B46:I46"/>
    <mergeCell ref="B47:I47"/>
    <mergeCell ref="B48:I48"/>
    <mergeCell ref="B49:I49"/>
    <mergeCell ref="B50:J50"/>
  </mergeCells>
  <conditionalFormatting sqref="J13">
    <cfRule type="cellIs" dxfId="168" priority="80" operator="between">
      <formula>3</formula>
      <formula>30</formula>
    </cfRule>
    <cfRule type="cellIs" dxfId="167" priority="79" operator="equal">
      <formula>"C"</formula>
    </cfRule>
  </conditionalFormatting>
  <conditionalFormatting sqref="J6:L7">
    <cfRule type="cellIs" dxfId="166" priority="1" operator="between">
      <formula>3</formula>
      <formula>25</formula>
    </cfRule>
  </conditionalFormatting>
  <conditionalFormatting sqref="J6:L12">
    <cfRule type="cellIs" dxfId="165" priority="2" operator="equal">
      <formula>"C"</formula>
    </cfRule>
  </conditionalFormatting>
  <conditionalFormatting sqref="J8:L8">
    <cfRule type="cellIs" dxfId="164" priority="5" operator="between">
      <formula>3</formula>
      <formula>25</formula>
    </cfRule>
  </conditionalFormatting>
  <conditionalFormatting sqref="J9:L11">
    <cfRule type="cellIs" dxfId="163" priority="7" operator="between">
      <formula>3</formula>
      <formula>25</formula>
    </cfRule>
  </conditionalFormatting>
  <conditionalFormatting sqref="J12:L12">
    <cfRule type="cellIs" dxfId="162" priority="13" operator="equal">
      <formula>"HUM"</formula>
    </cfRule>
  </conditionalFormatting>
  <conditionalFormatting sqref="J17:L26">
    <cfRule type="cellIs" dxfId="161" priority="15" operator="between">
      <formula>3</formula>
      <formula>30</formula>
    </cfRule>
  </conditionalFormatting>
  <conditionalFormatting sqref="J17:L44">
    <cfRule type="cellIs" dxfId="160" priority="16" operator="equal">
      <formula>"C"</formula>
    </cfRule>
  </conditionalFormatting>
  <conditionalFormatting sqref="J27:L27">
    <cfRule type="cellIs" dxfId="159" priority="35" operator="between">
      <formula>3</formula>
      <formula>30</formula>
    </cfRule>
  </conditionalFormatting>
  <conditionalFormatting sqref="J28:L28">
    <cfRule type="cellIs" dxfId="158" priority="37" operator="between">
      <formula>3</formula>
      <formula>30</formula>
    </cfRule>
  </conditionalFormatting>
  <conditionalFormatting sqref="J29:L32">
    <cfRule type="cellIs" dxfId="157" priority="39" operator="between">
      <formula>3</formula>
      <formula>30</formula>
    </cfRule>
  </conditionalFormatting>
  <conditionalFormatting sqref="J33:L33">
    <cfRule type="cellIs" dxfId="156" priority="47" operator="between">
      <formula>3</formula>
      <formula>30</formula>
    </cfRule>
  </conditionalFormatting>
  <conditionalFormatting sqref="J34:L34">
    <cfRule type="cellIs" dxfId="155" priority="49" operator="between">
      <formula>3</formula>
      <formula>30</formula>
    </cfRule>
  </conditionalFormatting>
  <conditionalFormatting sqref="J35:L35">
    <cfRule type="cellIs" dxfId="154" priority="51" operator="between">
      <formula>3</formula>
      <formula>30</formula>
    </cfRule>
  </conditionalFormatting>
  <conditionalFormatting sqref="J36:L38">
    <cfRule type="cellIs" dxfId="153" priority="53" operator="between">
      <formula>3</formula>
      <formula>30</formula>
    </cfRule>
  </conditionalFormatting>
  <conditionalFormatting sqref="J39:L43">
    <cfRule type="cellIs" dxfId="152" priority="59" operator="between">
      <formula>3</formula>
      <formula>30</formula>
    </cfRule>
  </conditionalFormatting>
  <conditionalFormatting sqref="J44:L44">
    <cfRule type="cellIs" dxfId="151" priority="69" operator="between">
      <formula>3</formula>
      <formula>30</formula>
    </cfRule>
  </conditionalFormatting>
  <conditionalFormatting sqref="J46:L48">
    <cfRule type="cellIs" dxfId="150" priority="71" operator="between">
      <formula>3</formula>
      <formula>30</formula>
    </cfRule>
  </conditionalFormatting>
  <conditionalFormatting sqref="J46:L49">
    <cfRule type="cellIs" dxfId="149" priority="72" operator="equal">
      <formula>"C"</formula>
    </cfRule>
  </conditionalFormatting>
  <conditionalFormatting sqref="J49:L49">
    <cfRule type="cellIs" dxfId="148" priority="77" operator="between">
      <formula>2</formula>
      <formula>30</formula>
    </cfRule>
  </conditionalFormatting>
  <pageMargins left="0.7" right="0.7" top="0.75" bottom="0.75" header="0" footer="0"/>
  <pageSetup orientation="portrait"/>
  <rowBreaks count="2" manualBreakCount="2">
    <brk id="53" man="1"/>
    <brk id="29" man="1"/>
  </rowBreaks>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'Drop Menus'!$B$4:$B$8</xm:f>
          </x14:formula1>
          <xm:sqref>J16</xm:sqref>
        </x14:dataValidation>
        <x14:dataValidation type="list" allowBlank="1" showErrorMessage="1" xr:uid="{00000000-0002-0000-0100-000001000000}">
          <x14:formula1>
            <xm:f>'Drop Menus'!$C$4:$C$7</xm:f>
          </x14:formula1>
          <xm:sqref>J45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G1000"/>
  <sheetViews>
    <sheetView workbookViewId="0">
      <pane xSplit="1" ySplit="5" topLeftCell="B15" activePane="bottomRight" state="frozen"/>
      <selection pane="topRight" activeCell="B1" sqref="B1"/>
      <selection pane="bottomLeft" activeCell="A6" sqref="A6"/>
      <selection pane="bottomRight" activeCell="L15" sqref="L15"/>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486" t="s">
        <v>189</v>
      </c>
      <c r="C1" s="228"/>
      <c r="D1" s="228"/>
      <c r="E1" s="229"/>
      <c r="F1" s="487" t="str">
        <f>Survey!AA9</f>
        <v>Lennox</v>
      </c>
      <c r="G1" s="340"/>
      <c r="H1" s="106"/>
      <c r="I1" s="106"/>
      <c r="J1" s="107"/>
    </row>
    <row r="2" spans="2:33" ht="18" x14ac:dyDescent="0.35">
      <c r="B2" s="486" t="s">
        <v>190</v>
      </c>
      <c r="C2" s="228"/>
      <c r="D2" s="228"/>
      <c r="E2" s="229"/>
      <c r="F2" s="108" t="str">
        <f>Survey!AI9</f>
        <v>ENERGENCE</v>
      </c>
      <c r="G2" s="78"/>
      <c r="H2" s="78"/>
      <c r="I2" s="78"/>
      <c r="J2" s="109"/>
    </row>
    <row r="3" spans="2:33" ht="18" x14ac:dyDescent="0.35">
      <c r="B3" s="486" t="s">
        <v>191</v>
      </c>
      <c r="C3" s="228"/>
      <c r="D3" s="228"/>
      <c r="E3" s="229"/>
      <c r="F3" s="108" t="str">
        <f>Survey!M9</f>
        <v>LGH102H4BH4Y</v>
      </c>
      <c r="G3" s="78"/>
      <c r="H3" s="78"/>
      <c r="I3" s="78"/>
      <c r="J3" s="109"/>
    </row>
    <row r="4" spans="2:33" ht="18" x14ac:dyDescent="0.35">
      <c r="B4" s="486" t="s">
        <v>192</v>
      </c>
      <c r="C4" s="228"/>
      <c r="D4" s="228"/>
      <c r="E4" s="229"/>
      <c r="F4" s="110" t="str">
        <f>Survey!E9</f>
        <v>5620J04494</v>
      </c>
      <c r="G4" s="111"/>
      <c r="H4" s="78"/>
      <c r="I4" s="78"/>
      <c r="J4" s="109"/>
    </row>
    <row r="5" spans="2:33" ht="18" x14ac:dyDescent="0.35">
      <c r="B5" s="369"/>
      <c r="C5" s="247"/>
      <c r="D5" s="247"/>
      <c r="E5" s="491" t="s">
        <v>193</v>
      </c>
      <c r="F5" s="247"/>
      <c r="G5" s="90">
        <f ca="1">Survey!AF9</f>
        <v>2.9506849315068493</v>
      </c>
      <c r="H5" s="112" t="s">
        <v>194</v>
      </c>
      <c r="I5" s="112"/>
      <c r="J5" s="91" t="str">
        <f>Survey!X9</f>
        <v>8.5</v>
      </c>
    </row>
    <row r="6" spans="2:33" ht="30" customHeight="1" x14ac:dyDescent="0.25">
      <c r="B6" s="493" t="str">
        <f>Survey!B19</f>
        <v>1.  Using punch/screwdriver, prod heat exchanger tubes.  If holes found and/or or prod test fail enter unit tonnage and lock out.</v>
      </c>
      <c r="C6" s="256"/>
      <c r="D6" s="256"/>
      <c r="E6" s="256"/>
      <c r="F6" s="256"/>
      <c r="G6" s="256"/>
      <c r="H6" s="256"/>
      <c r="I6" s="225"/>
      <c r="J6" s="92" t="s">
        <v>195</v>
      </c>
      <c r="K6" s="93"/>
      <c r="L6" s="93"/>
      <c r="M6" s="94">
        <f>SUM(Survey!CE18:CE21)</f>
        <v>0</v>
      </c>
      <c r="N6" s="94"/>
      <c r="O6" s="94"/>
      <c r="P6" s="94"/>
      <c r="Q6" s="94"/>
      <c r="R6" s="94"/>
      <c r="S6" s="94"/>
      <c r="T6" s="94"/>
      <c r="U6" s="94"/>
      <c r="V6" s="94"/>
      <c r="W6" s="94"/>
      <c r="X6" s="94"/>
      <c r="Y6" s="94"/>
      <c r="Z6" s="94"/>
      <c r="AA6" s="94"/>
      <c r="AB6" s="94"/>
      <c r="AC6" s="94"/>
      <c r="AD6" s="94"/>
      <c r="AE6" s="94"/>
      <c r="AF6" s="94"/>
      <c r="AG6" s="94"/>
    </row>
    <row r="7" spans="2:33" ht="30" customHeight="1" x14ac:dyDescent="0.25">
      <c r="B7" s="483" t="str">
        <f>Survey!B21</f>
        <v>2.  Quantify damage/deterioration to the condenser coil (0% to 100%).  If greater than 50% enter unit tonnage.</v>
      </c>
      <c r="C7" s="228"/>
      <c r="D7" s="228"/>
      <c r="E7" s="228"/>
      <c r="F7" s="228"/>
      <c r="G7" s="228"/>
      <c r="H7" s="228"/>
      <c r="I7" s="229"/>
      <c r="J7" s="113" t="s">
        <v>195</v>
      </c>
      <c r="K7" s="93"/>
      <c r="L7" s="93"/>
      <c r="M7" s="96"/>
      <c r="N7" s="96"/>
      <c r="O7" s="96"/>
      <c r="P7" s="96"/>
      <c r="Q7" s="96"/>
      <c r="R7" s="96"/>
      <c r="S7" s="96"/>
      <c r="T7" s="96"/>
      <c r="U7" s="96"/>
      <c r="V7" s="96"/>
      <c r="W7" s="96"/>
      <c r="X7" s="96"/>
      <c r="Y7" s="96"/>
      <c r="Z7" s="96"/>
      <c r="AA7" s="96"/>
      <c r="AB7" s="96"/>
      <c r="AC7" s="96"/>
      <c r="AD7" s="96"/>
      <c r="AE7" s="96"/>
      <c r="AF7" s="96"/>
      <c r="AG7" s="96"/>
    </row>
    <row r="8" spans="2:33" ht="30" customHeight="1" x14ac:dyDescent="0.25">
      <c r="B8" s="483" t="str">
        <f>Survey!B23</f>
        <v>3.  Is there a hail guard installed on unit?  If NO, enter unit tonnage.  NOTE: If "CRITICAL", unit in top ten hail states.</v>
      </c>
      <c r="C8" s="228"/>
      <c r="D8" s="228"/>
      <c r="E8" s="228"/>
      <c r="F8" s="228"/>
      <c r="G8" s="228"/>
      <c r="H8" s="228"/>
      <c r="I8" s="229"/>
      <c r="J8" s="95" t="s">
        <v>195</v>
      </c>
      <c r="K8" s="93"/>
      <c r="L8" s="93"/>
      <c r="M8" s="62"/>
      <c r="N8" s="62"/>
      <c r="O8" s="62"/>
      <c r="P8" s="62"/>
      <c r="Q8" s="62"/>
      <c r="R8" s="62"/>
      <c r="S8" s="62"/>
      <c r="T8" s="62"/>
      <c r="U8" s="62"/>
      <c r="V8" s="62"/>
      <c r="W8" s="62"/>
      <c r="X8" s="62"/>
      <c r="Y8" s="62"/>
      <c r="Z8" s="62"/>
      <c r="AA8" s="62"/>
      <c r="AB8" s="62"/>
      <c r="AC8" s="62"/>
      <c r="AD8" s="62"/>
      <c r="AE8" s="62"/>
      <c r="AF8" s="62"/>
      <c r="AG8" s="62"/>
    </row>
    <row r="9" spans="2:33" ht="30.75" customHeight="1" x14ac:dyDescent="0.25">
      <c r="B9" s="483" t="str">
        <f>Survey!B25</f>
        <v>4.  Check both sides of evaporator coil for deterioration.  Perform fin test. If greater than 50% enter unit tonnage</v>
      </c>
      <c r="C9" s="228"/>
      <c r="D9" s="228"/>
      <c r="E9" s="228"/>
      <c r="F9" s="228"/>
      <c r="G9" s="228"/>
      <c r="H9" s="228"/>
      <c r="I9" s="229"/>
      <c r="J9" s="95" t="s">
        <v>195</v>
      </c>
      <c r="K9" s="93"/>
      <c r="L9" s="93"/>
      <c r="M9" s="62"/>
      <c r="N9" s="62"/>
      <c r="O9" s="62"/>
      <c r="P9" s="62"/>
      <c r="Q9" s="62"/>
      <c r="R9" s="62"/>
      <c r="S9" s="62"/>
      <c r="T9" s="62"/>
      <c r="U9" s="62"/>
      <c r="V9" s="62"/>
      <c r="W9" s="62"/>
      <c r="X9" s="62"/>
      <c r="Y9" s="62"/>
      <c r="Z9" s="62"/>
      <c r="AA9" s="62"/>
      <c r="AB9" s="62"/>
      <c r="AC9" s="62"/>
      <c r="AD9" s="62"/>
      <c r="AE9" s="62"/>
      <c r="AF9" s="62"/>
      <c r="AG9" s="62"/>
    </row>
    <row r="10" spans="2:33" ht="30" customHeight="1" x14ac:dyDescent="0.25">
      <c r="B10" s="483" t="str">
        <f>Survey!B27</f>
        <v>5.  Check for power exhaust at AC units greater than ten tons.  If no power exhaust enter unit tonnage.</v>
      </c>
      <c r="C10" s="228"/>
      <c r="D10" s="228"/>
      <c r="E10" s="228"/>
      <c r="F10" s="228"/>
      <c r="G10" s="228"/>
      <c r="H10" s="228"/>
      <c r="I10" s="229"/>
      <c r="J10" s="95" t="str">
        <f>IF(ISBLANK(Survey!$E$9),"N/A",IF(MID(Survey!$M$9,4,3)&lt;="120","N/A",IF(MID(Survey!$M$9,7,2)="14","N/A",IF(MID(Survey!$M$9,7,2)="16","N/A",IF(MID(Survey!$M$9,15,1)="A","N/A",IF(MID(Survey!$M$9,7,2)&lt;"14","",IF(MID(Survey!$M$9,4,3)&gt;"149","N/A","")))))))</f>
        <v>N/A</v>
      </c>
      <c r="K10" s="93"/>
      <c r="L10" s="93"/>
      <c r="M10" s="97"/>
      <c r="N10" s="97"/>
      <c r="O10" s="97"/>
      <c r="P10" s="97"/>
      <c r="Q10" s="97"/>
      <c r="R10" s="97"/>
      <c r="S10" s="97"/>
      <c r="T10" s="97"/>
      <c r="U10" s="97"/>
      <c r="V10" s="97"/>
      <c r="W10" s="97"/>
      <c r="X10" s="97"/>
      <c r="Y10" s="97"/>
      <c r="Z10" s="97"/>
      <c r="AA10" s="97"/>
      <c r="AB10" s="97"/>
      <c r="AC10" s="97"/>
      <c r="AD10" s="97"/>
      <c r="AE10" s="97"/>
      <c r="AF10" s="97"/>
      <c r="AG10" s="97"/>
    </row>
    <row r="11" spans="2:33" ht="19.5" customHeight="1" x14ac:dyDescent="0.25">
      <c r="B11" s="321" t="str">
        <f>Survey!B29</f>
        <v>6.  Are there curb adaptors on any of the units?  If YES, enter unit tonnage.</v>
      </c>
      <c r="C11" s="228"/>
      <c r="D11" s="228"/>
      <c r="E11" s="228"/>
      <c r="F11" s="228"/>
      <c r="G11" s="228"/>
      <c r="H11" s="228"/>
      <c r="I11" s="229"/>
      <c r="J11" s="95" t="s">
        <v>195</v>
      </c>
      <c r="K11" s="93"/>
      <c r="L11" s="93"/>
      <c r="M11" s="62"/>
      <c r="N11" s="62"/>
      <c r="O11" s="62"/>
      <c r="P11" s="62"/>
      <c r="Q11" s="62"/>
      <c r="R11" s="62"/>
      <c r="S11" s="62"/>
      <c r="T11" s="62"/>
      <c r="U11" s="62"/>
      <c r="V11" s="62"/>
      <c r="W11" s="62"/>
      <c r="X11" s="62"/>
      <c r="Y11" s="62"/>
      <c r="Z11" s="62"/>
      <c r="AA11" s="62"/>
      <c r="AB11" s="62"/>
      <c r="AC11" s="62"/>
      <c r="AD11" s="62"/>
      <c r="AE11" s="62"/>
      <c r="AF11" s="62"/>
      <c r="AG11" s="62"/>
    </row>
    <row r="12" spans="2:33" ht="19.5" customHeight="1" x14ac:dyDescent="0.25">
      <c r="B12" s="498" t="str">
        <f>Survey!B31</f>
        <v>7.  Is unit a humiditrol type unit?</v>
      </c>
      <c r="C12" s="228"/>
      <c r="D12" s="228"/>
      <c r="E12" s="228"/>
      <c r="F12" s="228"/>
      <c r="G12" s="228"/>
      <c r="H12" s="228"/>
      <c r="I12" s="229"/>
      <c r="J12" s="95" t="s">
        <v>195</v>
      </c>
      <c r="K12" s="93"/>
      <c r="L12" s="93"/>
      <c r="M12" s="94"/>
      <c r="N12" s="94"/>
      <c r="O12" s="94"/>
      <c r="P12" s="94"/>
      <c r="Q12" s="94"/>
      <c r="R12" s="94"/>
      <c r="S12" s="94"/>
      <c r="T12" s="94"/>
      <c r="U12" s="94"/>
      <c r="V12" s="94"/>
      <c r="W12" s="94"/>
      <c r="X12" s="94"/>
      <c r="Y12" s="94"/>
      <c r="Z12" s="94"/>
      <c r="AA12" s="94"/>
      <c r="AB12" s="94"/>
      <c r="AC12" s="94"/>
      <c r="AD12" s="94"/>
      <c r="AE12" s="94"/>
      <c r="AF12" s="94"/>
      <c r="AG12" s="94"/>
    </row>
    <row r="13" spans="2:33" ht="19.5" customHeight="1" x14ac:dyDescent="0.25">
      <c r="B13" s="321" t="str">
        <f>Survey!B33</f>
        <v>8.  Is the humidity sensor wired?  If NO,  enter unit tonnage.</v>
      </c>
      <c r="C13" s="228"/>
      <c r="D13" s="228"/>
      <c r="E13" s="228"/>
      <c r="F13" s="228"/>
      <c r="G13" s="228"/>
      <c r="H13" s="228"/>
      <c r="I13" s="270"/>
      <c r="J13" s="99" t="s">
        <v>195</v>
      </c>
      <c r="K13" s="93"/>
      <c r="L13" s="93"/>
      <c r="M13" s="62"/>
      <c r="N13" s="62"/>
      <c r="O13" s="62"/>
      <c r="P13" s="62"/>
      <c r="Q13" s="62"/>
      <c r="R13" s="62"/>
      <c r="S13" s="62"/>
      <c r="T13" s="62"/>
      <c r="U13" s="62"/>
      <c r="V13" s="62"/>
      <c r="W13" s="62"/>
      <c r="X13" s="62"/>
      <c r="Y13" s="62"/>
      <c r="Z13" s="62"/>
      <c r="AA13" s="62"/>
      <c r="AB13" s="62"/>
      <c r="AC13" s="62"/>
      <c r="AD13" s="62"/>
      <c r="AE13" s="62"/>
      <c r="AF13" s="62"/>
      <c r="AG13" s="62"/>
    </row>
    <row r="14" spans="2:33" ht="30" customHeight="1" x14ac:dyDescent="0.25">
      <c r="B14" s="483" t="str">
        <f>Survey!B35</f>
        <v>9. In table below record As-Built size of gas lines at gas meter riser, B1, B2, B3, B4, B5 etc. The cells below will auto populate when table is filled in.</v>
      </c>
      <c r="C14" s="228"/>
      <c r="D14" s="228"/>
      <c r="E14" s="228"/>
      <c r="F14" s="228"/>
      <c r="G14" s="228"/>
      <c r="H14" s="228"/>
      <c r="I14" s="270"/>
      <c r="J14" s="102" t="str">
        <f>Survey!P149</f>
        <v>2"</v>
      </c>
      <c r="K14" s="62"/>
      <c r="L14" s="62"/>
      <c r="M14" s="97"/>
      <c r="N14" s="97"/>
      <c r="O14" s="97"/>
      <c r="P14" s="97"/>
      <c r="Q14" s="97"/>
      <c r="R14" s="97"/>
      <c r="S14" s="97"/>
      <c r="T14" s="97"/>
      <c r="U14" s="97"/>
      <c r="V14" s="97"/>
      <c r="W14" s="97"/>
      <c r="X14" s="97"/>
      <c r="Y14" s="97"/>
      <c r="Z14" s="97"/>
      <c r="AA14" s="97"/>
      <c r="AB14" s="97"/>
      <c r="AC14" s="97"/>
      <c r="AD14" s="97"/>
      <c r="AE14" s="97"/>
      <c r="AF14" s="97"/>
      <c r="AG14" s="97"/>
    </row>
    <row r="15" spans="2:33" ht="30" customHeight="1" x14ac:dyDescent="0.25">
      <c r="B15" s="483" t="str">
        <f>Survey!B37</f>
        <v>10. In the table below record the As-Built gas line drops D1, D2, D3, D4, D5 etc.  The cells below will auto-populate when table in filled in.</v>
      </c>
      <c r="C15" s="228"/>
      <c r="D15" s="228"/>
      <c r="E15" s="228"/>
      <c r="F15" s="228"/>
      <c r="G15" s="228"/>
      <c r="H15" s="228"/>
      <c r="I15" s="270"/>
      <c r="J15" s="101" t="str">
        <f>Survey!AZ149</f>
        <v>1"</v>
      </c>
      <c r="K15" s="97"/>
      <c r="L15" s="97"/>
      <c r="M15" s="97"/>
      <c r="N15" s="97"/>
      <c r="O15" s="97"/>
      <c r="P15" s="97"/>
      <c r="Q15" s="97"/>
      <c r="R15" s="97"/>
      <c r="S15" s="97"/>
      <c r="T15" s="97"/>
      <c r="U15" s="97"/>
      <c r="V15" s="97"/>
      <c r="W15" s="97"/>
      <c r="X15" s="97"/>
      <c r="Y15" s="97"/>
      <c r="Z15" s="97"/>
      <c r="AA15" s="97"/>
      <c r="AB15" s="97"/>
      <c r="AC15" s="97"/>
      <c r="AD15" s="97"/>
      <c r="AE15" s="97"/>
      <c r="AF15" s="97"/>
      <c r="AG15" s="97"/>
    </row>
    <row r="16" spans="2:33" ht="19.5" customHeight="1" x14ac:dyDescent="0.25">
      <c r="B16" s="321" t="str">
        <f>Survey!B39</f>
        <v>11.  Record size of gas line going into unit.  NOTE: Pull down menu in cells.</v>
      </c>
      <c r="C16" s="228"/>
      <c r="D16" s="228"/>
      <c r="E16" s="228"/>
      <c r="F16" s="228"/>
      <c r="G16" s="228"/>
      <c r="H16" s="228"/>
      <c r="I16" s="270"/>
      <c r="J16" s="102" t="s">
        <v>159</v>
      </c>
      <c r="K16" s="62"/>
      <c r="L16" s="62"/>
      <c r="M16" s="62"/>
      <c r="N16" s="62"/>
      <c r="O16" s="62"/>
      <c r="P16" s="62"/>
      <c r="Q16" s="62"/>
      <c r="R16" s="62"/>
      <c r="S16" s="62"/>
      <c r="T16" s="62"/>
      <c r="U16" s="62"/>
      <c r="V16" s="62"/>
      <c r="W16" s="62"/>
      <c r="X16" s="62"/>
      <c r="Y16" s="62"/>
      <c r="Z16" s="62"/>
      <c r="AA16" s="62"/>
      <c r="AB16" s="62"/>
      <c r="AC16" s="62"/>
      <c r="AD16" s="62"/>
      <c r="AE16" s="62"/>
      <c r="AF16" s="62"/>
      <c r="AG16" s="62"/>
    </row>
    <row r="17" spans="2:33" ht="19.5" customHeight="1" x14ac:dyDescent="0.25">
      <c r="B17" s="321" t="str">
        <f>Survey!B41</f>
        <v>12.  Is a smoke detector present in unit?  If NO, enter unit tonnage.</v>
      </c>
      <c r="C17" s="228"/>
      <c r="D17" s="228"/>
      <c r="E17" s="228"/>
      <c r="F17" s="228"/>
      <c r="G17" s="228"/>
      <c r="H17" s="228"/>
      <c r="I17" s="270"/>
      <c r="J17" s="103" t="s">
        <v>195</v>
      </c>
      <c r="K17" s="93"/>
      <c r="L17" s="93"/>
      <c r="M17" s="62"/>
      <c r="N17" s="62"/>
      <c r="O17" s="62"/>
      <c r="P17" s="62"/>
      <c r="Q17" s="62"/>
      <c r="R17" s="62"/>
      <c r="S17" s="62"/>
      <c r="T17" s="62"/>
      <c r="U17" s="62"/>
      <c r="V17" s="62"/>
      <c r="W17" s="62"/>
      <c r="X17" s="62"/>
      <c r="Y17" s="62"/>
      <c r="Z17" s="62"/>
      <c r="AA17" s="62"/>
      <c r="AB17" s="62"/>
      <c r="AC17" s="62"/>
      <c r="AD17" s="62"/>
      <c r="AE17" s="62"/>
      <c r="AF17" s="62"/>
      <c r="AG17" s="62"/>
    </row>
    <row r="18" spans="2:33" ht="30" customHeight="1" x14ac:dyDescent="0.25">
      <c r="B18" s="483" t="str">
        <f>Survey!B43</f>
        <v>13.  Is the smoke detector inlet sampling tube capped?  If NO, enter unit tonnage.</v>
      </c>
      <c r="C18" s="228"/>
      <c r="D18" s="228"/>
      <c r="E18" s="228"/>
      <c r="F18" s="228"/>
      <c r="G18" s="228"/>
      <c r="H18" s="228"/>
      <c r="I18" s="270"/>
      <c r="J18" s="99" t="s">
        <v>195</v>
      </c>
      <c r="K18" s="93"/>
      <c r="L18" s="93"/>
      <c r="M18" s="62"/>
      <c r="N18" s="62"/>
      <c r="O18" s="62"/>
      <c r="P18" s="62"/>
      <c r="Q18" s="62"/>
      <c r="R18" s="62"/>
      <c r="S18" s="62"/>
      <c r="T18" s="62"/>
      <c r="U18" s="62"/>
      <c r="V18" s="62"/>
      <c r="W18" s="62"/>
      <c r="X18" s="62"/>
      <c r="Y18" s="62"/>
      <c r="Z18" s="62"/>
      <c r="AA18" s="62"/>
      <c r="AB18" s="62"/>
      <c r="AC18" s="62"/>
      <c r="AD18" s="62"/>
      <c r="AE18" s="62"/>
      <c r="AF18" s="62"/>
      <c r="AG18" s="62"/>
    </row>
    <row r="19" spans="2:33" ht="30" customHeight="1" x14ac:dyDescent="0.25">
      <c r="B19" s="483" t="str">
        <f>Survey!B45</f>
        <v>14.  Check smoke detector module light. If light RED or an AMBER color, enter unit tonnage.</v>
      </c>
      <c r="C19" s="228"/>
      <c r="D19" s="228"/>
      <c r="E19" s="228"/>
      <c r="F19" s="228"/>
      <c r="G19" s="228"/>
      <c r="H19" s="228"/>
      <c r="I19" s="270"/>
      <c r="J19" s="99" t="s">
        <v>195</v>
      </c>
      <c r="K19" s="93"/>
      <c r="L19" s="93"/>
      <c r="M19" s="62"/>
      <c r="N19" s="62"/>
      <c r="O19" s="62"/>
      <c r="P19" s="62"/>
      <c r="Q19" s="62"/>
      <c r="R19" s="62"/>
      <c r="S19" s="62"/>
      <c r="T19" s="62"/>
      <c r="U19" s="62"/>
      <c r="V19" s="62"/>
      <c r="W19" s="62"/>
      <c r="X19" s="62"/>
      <c r="Y19" s="62"/>
      <c r="Z19" s="62"/>
      <c r="AA19" s="62"/>
      <c r="AB19" s="62"/>
      <c r="AC19" s="62"/>
      <c r="AD19" s="62"/>
      <c r="AE19" s="62"/>
      <c r="AF19" s="62"/>
      <c r="AG19" s="62"/>
    </row>
    <row r="20" spans="2:33" ht="19.5" customHeight="1" x14ac:dyDescent="0.25">
      <c r="B20" s="321" t="str">
        <f>Survey!B47</f>
        <v>15.  Is smoke detector dust plugs capped?  If YES, enter unit tonnage.</v>
      </c>
      <c r="C20" s="228"/>
      <c r="D20" s="228"/>
      <c r="E20" s="228"/>
      <c r="F20" s="228"/>
      <c r="G20" s="228"/>
      <c r="H20" s="228"/>
      <c r="I20" s="270"/>
      <c r="J20" s="99">
        <v>8.5</v>
      </c>
      <c r="K20" s="93"/>
      <c r="L20" s="93"/>
      <c r="M20" s="62"/>
      <c r="N20" s="62"/>
      <c r="O20" s="62"/>
      <c r="P20" s="62"/>
      <c r="Q20" s="62"/>
      <c r="R20" s="62"/>
      <c r="S20" s="62"/>
      <c r="T20" s="62"/>
      <c r="U20" s="62"/>
      <c r="V20" s="62"/>
      <c r="W20" s="62"/>
      <c r="X20" s="62"/>
      <c r="Y20" s="62"/>
      <c r="Z20" s="62"/>
      <c r="AA20" s="62"/>
      <c r="AB20" s="62"/>
      <c r="AC20" s="62"/>
      <c r="AD20" s="62"/>
      <c r="AE20" s="62"/>
      <c r="AF20" s="62"/>
      <c r="AG20" s="62"/>
    </row>
    <row r="21" spans="2:33" ht="30" customHeight="1" x14ac:dyDescent="0.25">
      <c r="B21" s="483" t="str">
        <f>Survey!B49</f>
        <v>16.  Is hub (hub houses bearings and located at center of pulley) at the tensioner intact?  If NO, enter unit tonnage.</v>
      </c>
      <c r="C21" s="228"/>
      <c r="D21" s="228"/>
      <c r="E21" s="228"/>
      <c r="F21" s="228"/>
      <c r="G21" s="228"/>
      <c r="H21" s="228"/>
      <c r="I21" s="270"/>
      <c r="J21" s="99" t="s">
        <v>195</v>
      </c>
      <c r="K21" s="93"/>
      <c r="L21" s="93"/>
      <c r="M21" s="62"/>
      <c r="N21" s="62"/>
      <c r="O21" s="62"/>
      <c r="P21" s="62"/>
      <c r="Q21" s="62"/>
      <c r="R21" s="62"/>
      <c r="S21" s="62"/>
      <c r="T21" s="62"/>
      <c r="U21" s="62"/>
      <c r="V21" s="62"/>
      <c r="W21" s="62"/>
      <c r="X21" s="62"/>
      <c r="Y21" s="62"/>
      <c r="Z21" s="62"/>
      <c r="AA21" s="62"/>
      <c r="AB21" s="62"/>
      <c r="AC21" s="62"/>
      <c r="AD21" s="62"/>
      <c r="AE21" s="62"/>
      <c r="AF21" s="62"/>
      <c r="AG21" s="62"/>
    </row>
    <row r="22" spans="2:33" ht="19.5" customHeight="1" x14ac:dyDescent="0.25">
      <c r="B22" s="321" t="str">
        <f>Survey!B51</f>
        <v>17. Is belt tensioner installed?  If NO, enter unit tonnage.</v>
      </c>
      <c r="C22" s="228"/>
      <c r="D22" s="228"/>
      <c r="E22" s="228"/>
      <c r="F22" s="228"/>
      <c r="G22" s="228"/>
      <c r="H22" s="228"/>
      <c r="I22" s="270"/>
      <c r="J22" s="99" t="s">
        <v>195</v>
      </c>
      <c r="K22" s="93"/>
      <c r="L22" s="93"/>
      <c r="M22" s="62"/>
      <c r="N22" s="62"/>
      <c r="O22" s="62"/>
      <c r="P22" s="62"/>
      <c r="Q22" s="62"/>
      <c r="R22" s="62"/>
      <c r="S22" s="62"/>
      <c r="T22" s="62"/>
      <c r="U22" s="62"/>
      <c r="V22" s="62"/>
      <c r="W22" s="62"/>
      <c r="X22" s="62"/>
      <c r="Y22" s="62"/>
      <c r="Z22" s="62"/>
      <c r="AA22" s="62"/>
      <c r="AB22" s="62"/>
      <c r="AC22" s="62"/>
      <c r="AD22" s="62"/>
      <c r="AE22" s="62"/>
      <c r="AF22" s="62"/>
      <c r="AG22" s="62"/>
    </row>
    <row r="23" spans="2:33" ht="30" customHeight="1" x14ac:dyDescent="0.25">
      <c r="B23" s="483" t="str">
        <f>Survey!B53</f>
        <v>18. Look for damage/indentions at pulleys?  If damage found, enter unit tonnage.</v>
      </c>
      <c r="C23" s="228"/>
      <c r="D23" s="228"/>
      <c r="E23" s="228"/>
      <c r="F23" s="228"/>
      <c r="G23" s="228"/>
      <c r="H23" s="228"/>
      <c r="I23" s="270"/>
      <c r="J23" s="99" t="s">
        <v>195</v>
      </c>
      <c r="K23" s="93"/>
      <c r="L23" s="93"/>
      <c r="M23" s="62"/>
      <c r="N23" s="62"/>
      <c r="O23" s="62"/>
      <c r="P23" s="62"/>
      <c r="Q23" s="62"/>
      <c r="R23" s="62"/>
      <c r="S23" s="62"/>
      <c r="T23" s="62"/>
      <c r="U23" s="62"/>
      <c r="V23" s="62"/>
      <c r="W23" s="62"/>
      <c r="X23" s="62"/>
      <c r="Y23" s="62"/>
      <c r="Z23" s="62"/>
      <c r="AA23" s="62"/>
      <c r="AB23" s="62"/>
      <c r="AC23" s="62"/>
      <c r="AD23" s="62"/>
      <c r="AE23" s="62"/>
      <c r="AF23" s="62"/>
      <c r="AG23" s="62"/>
    </row>
    <row r="24" spans="2:33" ht="30" customHeight="1" x14ac:dyDescent="0.25">
      <c r="B24" s="483" t="str">
        <f>Survey!B55</f>
        <v>19. Check motor sheave to assure it can be adjusted.  If cannot be adJusted, enter unit tonnage, &amp; part #'S in misc notes.</v>
      </c>
      <c r="C24" s="228"/>
      <c r="D24" s="228"/>
      <c r="E24" s="228"/>
      <c r="F24" s="228"/>
      <c r="G24" s="228"/>
      <c r="H24" s="228"/>
      <c r="I24" s="270"/>
      <c r="J24" s="99" t="s">
        <v>195</v>
      </c>
      <c r="K24" s="93"/>
      <c r="L24" s="93"/>
      <c r="M24" s="97"/>
      <c r="N24" s="97"/>
      <c r="O24" s="97"/>
      <c r="P24" s="97"/>
      <c r="Q24" s="97"/>
      <c r="R24" s="97"/>
      <c r="S24" s="97"/>
      <c r="T24" s="97"/>
      <c r="U24" s="97"/>
      <c r="V24" s="97"/>
      <c r="W24" s="97"/>
      <c r="X24" s="97"/>
      <c r="Y24" s="97"/>
      <c r="Z24" s="97"/>
      <c r="AA24" s="97"/>
      <c r="AB24" s="97"/>
      <c r="AC24" s="97"/>
      <c r="AD24" s="97"/>
      <c r="AE24" s="97"/>
      <c r="AF24" s="97"/>
      <c r="AG24" s="97"/>
    </row>
    <row r="25" spans="2:33" ht="19.5" customHeight="1" x14ac:dyDescent="0.25">
      <c r="B25" s="321" t="str">
        <f>Survey!B57</f>
        <v>20. Record belt size.</v>
      </c>
      <c r="C25" s="228"/>
      <c r="D25" s="228"/>
      <c r="E25" s="228"/>
      <c r="F25" s="228"/>
      <c r="G25" s="228"/>
      <c r="H25" s="228"/>
      <c r="I25" s="270"/>
      <c r="J25" s="99" t="s">
        <v>197</v>
      </c>
      <c r="K25" s="93"/>
      <c r="L25" s="93"/>
      <c r="M25" s="62"/>
      <c r="N25" s="62"/>
      <c r="O25" s="62"/>
      <c r="P25" s="62"/>
      <c r="Q25" s="62"/>
      <c r="R25" s="62"/>
      <c r="S25" s="62"/>
      <c r="T25" s="62"/>
      <c r="U25" s="62"/>
      <c r="V25" s="62"/>
      <c r="W25" s="62"/>
      <c r="X25" s="62"/>
      <c r="Y25" s="62"/>
      <c r="Z25" s="62"/>
      <c r="AA25" s="62"/>
      <c r="AB25" s="62"/>
      <c r="AC25" s="62"/>
      <c r="AD25" s="62"/>
      <c r="AE25" s="62"/>
      <c r="AF25" s="62"/>
      <c r="AG25" s="62"/>
    </row>
    <row r="26" spans="2:33" ht="19.5" customHeight="1" x14ac:dyDescent="0.25">
      <c r="B26" s="497" t="str">
        <f>Survey!B59</f>
        <v>21.  Identify any damage to the blower.  If DAMAGE found, enter unit tonnage.</v>
      </c>
      <c r="C26" s="228"/>
      <c r="D26" s="228"/>
      <c r="E26" s="228"/>
      <c r="F26" s="228"/>
      <c r="G26" s="228"/>
      <c r="H26" s="228"/>
      <c r="I26" s="270"/>
      <c r="J26" s="99" t="s">
        <v>195</v>
      </c>
      <c r="K26" s="93"/>
      <c r="L26" s="93"/>
      <c r="M26" s="62"/>
      <c r="N26" s="62"/>
      <c r="O26" s="62"/>
      <c r="P26" s="62"/>
      <c r="Q26" s="62"/>
      <c r="R26" s="62"/>
      <c r="S26" s="62"/>
      <c r="T26" s="62"/>
      <c r="U26" s="62"/>
      <c r="V26" s="62"/>
      <c r="W26" s="62"/>
      <c r="X26" s="62"/>
      <c r="Y26" s="62"/>
      <c r="Z26" s="62"/>
      <c r="AA26" s="62"/>
      <c r="AB26" s="62"/>
      <c r="AC26" s="62"/>
      <c r="AD26" s="62"/>
      <c r="AE26" s="62"/>
      <c r="AF26" s="62"/>
      <c r="AG26" s="62"/>
    </row>
    <row r="27" spans="2:33" ht="19.5" customHeight="1" x14ac:dyDescent="0.25">
      <c r="B27" s="321" t="str">
        <f>Survey!B61</f>
        <v>22.  Quantify cleanliness of blower.  If dirty, enter unit tonnage.</v>
      </c>
      <c r="C27" s="228"/>
      <c r="D27" s="228"/>
      <c r="E27" s="228"/>
      <c r="F27" s="228"/>
      <c r="G27" s="228"/>
      <c r="H27" s="228"/>
      <c r="I27" s="270"/>
      <c r="J27" s="99" t="s">
        <v>195</v>
      </c>
      <c r="K27" s="104"/>
      <c r="L27" s="104"/>
      <c r="M27" s="62"/>
      <c r="N27" s="62"/>
      <c r="O27" s="62"/>
      <c r="P27" s="62"/>
      <c r="Q27" s="62"/>
      <c r="R27" s="62"/>
      <c r="S27" s="62"/>
      <c r="T27" s="62"/>
      <c r="U27" s="62"/>
      <c r="V27" s="62"/>
      <c r="W27" s="62"/>
      <c r="X27" s="62"/>
      <c r="Y27" s="62"/>
      <c r="Z27" s="62"/>
      <c r="AA27" s="62"/>
      <c r="AB27" s="62"/>
      <c r="AC27" s="62"/>
      <c r="AD27" s="62"/>
      <c r="AE27" s="62"/>
      <c r="AF27" s="62"/>
      <c r="AG27" s="62"/>
    </row>
    <row r="28" spans="2:33" ht="30" customHeight="1" x14ac:dyDescent="0.25">
      <c r="B28" s="483" t="str">
        <f>Survey!B63</f>
        <v>23.  At blower motor start up is there a concernng amount of noise or vibration?  If so, enter unit tonnage.</v>
      </c>
      <c r="C28" s="228"/>
      <c r="D28" s="228"/>
      <c r="E28" s="228"/>
      <c r="F28" s="228"/>
      <c r="G28" s="228"/>
      <c r="H28" s="228"/>
      <c r="I28" s="270"/>
      <c r="J28" s="99" t="s">
        <v>195</v>
      </c>
      <c r="K28" s="93"/>
      <c r="L28" s="93"/>
      <c r="M28" s="62"/>
      <c r="N28" s="62"/>
      <c r="O28" s="62"/>
      <c r="P28" s="62"/>
      <c r="Q28" s="62"/>
      <c r="R28" s="62"/>
      <c r="S28" s="62"/>
      <c r="T28" s="62"/>
      <c r="U28" s="62"/>
      <c r="V28" s="62"/>
      <c r="W28" s="62"/>
      <c r="X28" s="62"/>
      <c r="Y28" s="62"/>
      <c r="Z28" s="62"/>
      <c r="AA28" s="62"/>
      <c r="AB28" s="62"/>
      <c r="AC28" s="62"/>
      <c r="AD28" s="62"/>
      <c r="AE28" s="62"/>
      <c r="AF28" s="62"/>
      <c r="AG28" s="62"/>
    </row>
    <row r="29" spans="2:33" ht="19.5" customHeight="1" x14ac:dyDescent="0.25">
      <c r="B29" s="321" t="str">
        <f>Survey!B65</f>
        <v>24.  Is blank plate secured on B-cabinets?  If NO, enter unit tonnage.</v>
      </c>
      <c r="C29" s="228"/>
      <c r="D29" s="228"/>
      <c r="E29" s="228"/>
      <c r="F29" s="228"/>
      <c r="G29" s="228"/>
      <c r="H29" s="228"/>
      <c r="I29" s="270"/>
      <c r="J29" s="99" t="s">
        <v>195</v>
      </c>
      <c r="K29" s="93"/>
      <c r="L29" s="93"/>
      <c r="M29" s="62"/>
      <c r="N29" s="62"/>
      <c r="O29" s="62"/>
      <c r="P29" s="62"/>
      <c r="Q29" s="62"/>
      <c r="R29" s="62"/>
      <c r="S29" s="62"/>
      <c r="T29" s="62"/>
      <c r="U29" s="62"/>
      <c r="V29" s="62"/>
      <c r="W29" s="62"/>
      <c r="X29" s="62"/>
      <c r="Y29" s="62"/>
      <c r="Z29" s="62"/>
      <c r="AA29" s="62"/>
      <c r="AB29" s="62"/>
      <c r="AC29" s="62"/>
      <c r="AD29" s="62"/>
      <c r="AE29" s="62"/>
      <c r="AF29" s="62"/>
      <c r="AG29" s="62"/>
    </row>
    <row r="30" spans="2:33" ht="19.5" customHeight="1" x14ac:dyDescent="0.25">
      <c r="B30" s="321" t="str">
        <f>Survey!B67</f>
        <v>25.  Is ductwork lined?  If  YES, enter unit tonnage.</v>
      </c>
      <c r="C30" s="228"/>
      <c r="D30" s="228"/>
      <c r="E30" s="228"/>
      <c r="F30" s="228"/>
      <c r="G30" s="228"/>
      <c r="H30" s="228"/>
      <c r="I30" s="270"/>
      <c r="J30" s="99" t="s">
        <v>195</v>
      </c>
      <c r="K30" s="93"/>
      <c r="L30" s="93"/>
      <c r="M30" s="62"/>
      <c r="N30" s="62"/>
      <c r="O30" s="62"/>
      <c r="P30" s="62"/>
      <c r="Q30" s="62"/>
      <c r="R30" s="62"/>
      <c r="S30" s="62"/>
      <c r="T30" s="62"/>
      <c r="U30" s="62"/>
      <c r="V30" s="62"/>
      <c r="W30" s="62"/>
      <c r="X30" s="62"/>
      <c r="Y30" s="62"/>
      <c r="Z30" s="62"/>
      <c r="AA30" s="62"/>
      <c r="AB30" s="62"/>
      <c r="AC30" s="62"/>
      <c r="AD30" s="62"/>
      <c r="AE30" s="62"/>
      <c r="AF30" s="62"/>
      <c r="AG30" s="62"/>
    </row>
    <row r="31" spans="2:33" ht="30" customHeight="1" x14ac:dyDescent="0.25">
      <c r="B31" s="483" t="str">
        <f>Survey!B69</f>
        <v>26. Are turning vanes present in the supply ducts of the units?  IF NO, insert unit tonnage.</v>
      </c>
      <c r="C31" s="228"/>
      <c r="D31" s="228"/>
      <c r="E31" s="228"/>
      <c r="F31" s="228"/>
      <c r="G31" s="228"/>
      <c r="H31" s="228"/>
      <c r="I31" s="270"/>
      <c r="J31" s="99" t="s">
        <v>195</v>
      </c>
      <c r="K31" s="93"/>
      <c r="L31" s="93"/>
      <c r="M31" s="62"/>
      <c r="N31" s="62"/>
      <c r="O31" s="62"/>
      <c r="P31" s="62"/>
      <c r="Q31" s="62"/>
      <c r="R31" s="62"/>
      <c r="S31" s="62"/>
      <c r="T31" s="62"/>
      <c r="U31" s="62"/>
      <c r="V31" s="62"/>
      <c r="W31" s="62"/>
      <c r="X31" s="62"/>
      <c r="Y31" s="62"/>
      <c r="Z31" s="62"/>
      <c r="AA31" s="62"/>
      <c r="AB31" s="62"/>
      <c r="AC31" s="62"/>
      <c r="AD31" s="62"/>
      <c r="AE31" s="62"/>
      <c r="AF31" s="62"/>
      <c r="AG31" s="62"/>
    </row>
    <row r="32" spans="2:33" ht="30" customHeight="1" x14ac:dyDescent="0.25">
      <c r="B32" s="483" t="str">
        <f>Survey!B71</f>
        <v>27. Are turning vanes single or double thickness?  If DOUBLE, enter unit tonnage.</v>
      </c>
      <c r="C32" s="228"/>
      <c r="D32" s="228"/>
      <c r="E32" s="228"/>
      <c r="F32" s="228"/>
      <c r="G32" s="228"/>
      <c r="H32" s="228"/>
      <c r="I32" s="270"/>
      <c r="J32" s="99" t="s">
        <v>195</v>
      </c>
      <c r="K32" s="93"/>
      <c r="L32" s="93"/>
      <c r="M32" s="62"/>
      <c r="N32" s="62"/>
      <c r="O32" s="62"/>
      <c r="P32" s="62"/>
      <c r="Q32" s="62"/>
      <c r="R32" s="62"/>
      <c r="S32" s="62"/>
      <c r="T32" s="62"/>
      <c r="U32" s="62"/>
      <c r="V32" s="62"/>
      <c r="W32" s="62"/>
      <c r="X32" s="62"/>
      <c r="Y32" s="62"/>
      <c r="Z32" s="62"/>
      <c r="AA32" s="62"/>
      <c r="AB32" s="62"/>
      <c r="AC32" s="62"/>
      <c r="AD32" s="62"/>
      <c r="AE32" s="62"/>
      <c r="AF32" s="62"/>
      <c r="AG32" s="62"/>
    </row>
    <row r="33" spans="2:33" ht="19.5" customHeight="1" x14ac:dyDescent="0.25">
      <c r="B33" s="321" t="str">
        <f>Survey!B73</f>
        <v>28. Is duct work seated and aligned?  If NO, enter unit tonnage.</v>
      </c>
      <c r="C33" s="228"/>
      <c r="D33" s="228"/>
      <c r="E33" s="228"/>
      <c r="F33" s="228"/>
      <c r="G33" s="228"/>
      <c r="H33" s="228"/>
      <c r="I33" s="270"/>
      <c r="J33" s="99" t="s">
        <v>195</v>
      </c>
      <c r="K33" s="93"/>
      <c r="L33" s="93"/>
      <c r="M33" s="62"/>
      <c r="N33" s="62"/>
      <c r="O33" s="62"/>
      <c r="P33" s="62"/>
      <c r="Q33" s="62"/>
      <c r="R33" s="62"/>
      <c r="S33" s="62"/>
      <c r="T33" s="62"/>
      <c r="U33" s="62"/>
      <c r="V33" s="62"/>
      <c r="W33" s="62"/>
      <c r="X33" s="62"/>
      <c r="Y33" s="62"/>
      <c r="Z33" s="62"/>
      <c r="AA33" s="62"/>
      <c r="AB33" s="62"/>
      <c r="AC33" s="62"/>
      <c r="AD33" s="62"/>
      <c r="AE33" s="62"/>
      <c r="AF33" s="62"/>
      <c r="AG33" s="62"/>
    </row>
    <row r="34" spans="2:33" ht="19.5" customHeight="1" x14ac:dyDescent="0.25">
      <c r="B34" s="321" t="str">
        <f>Survey!B75</f>
        <v>29. Is canvas connector present?  If NO, enter unit tonnage.</v>
      </c>
      <c r="C34" s="228"/>
      <c r="D34" s="228"/>
      <c r="E34" s="228"/>
      <c r="F34" s="228"/>
      <c r="G34" s="228"/>
      <c r="H34" s="228"/>
      <c r="I34" s="270"/>
      <c r="J34" s="99" t="s">
        <v>195</v>
      </c>
      <c r="K34" s="104"/>
      <c r="L34" s="104"/>
    </row>
    <row r="35" spans="2:33" ht="19.5" customHeight="1" x14ac:dyDescent="0.25">
      <c r="B35" s="321" t="str">
        <f>Survey!B77</f>
        <v>30.  Quantify cleanliness of duct.  If dirty, enter unit tonnage.</v>
      </c>
      <c r="C35" s="228"/>
      <c r="D35" s="228"/>
      <c r="E35" s="228"/>
      <c r="F35" s="228"/>
      <c r="G35" s="228"/>
      <c r="H35" s="228"/>
      <c r="I35" s="270"/>
      <c r="J35" s="99" t="s">
        <v>195</v>
      </c>
      <c r="K35" s="93"/>
      <c r="L35" s="93"/>
      <c r="M35" s="62"/>
      <c r="N35" s="62"/>
      <c r="O35" s="62"/>
      <c r="P35" s="62"/>
      <c r="Q35" s="62"/>
      <c r="R35" s="62"/>
      <c r="S35" s="62"/>
      <c r="T35" s="62"/>
      <c r="U35" s="62"/>
      <c r="V35" s="62"/>
      <c r="W35" s="62"/>
      <c r="X35" s="62"/>
      <c r="Y35" s="62"/>
      <c r="Z35" s="62"/>
      <c r="AA35" s="62"/>
      <c r="AB35" s="62"/>
      <c r="AC35" s="62"/>
      <c r="AD35" s="62"/>
      <c r="AE35" s="62"/>
      <c r="AF35" s="62"/>
      <c r="AG35" s="62"/>
    </row>
    <row r="36" spans="2:33" ht="30" customHeight="1" x14ac:dyDescent="0.25">
      <c r="B36" s="483" t="str">
        <f>Survey!B79</f>
        <v>31.  If turning vanes not present, is drop radiused?  If so, does radius equal the width of the duct? If not, enter tonnage.</v>
      </c>
      <c r="C36" s="228"/>
      <c r="D36" s="228"/>
      <c r="E36" s="228"/>
      <c r="F36" s="228"/>
      <c r="G36" s="228"/>
      <c r="H36" s="228"/>
      <c r="I36" s="270"/>
      <c r="J36" s="99" t="s">
        <v>89</v>
      </c>
      <c r="K36" s="93"/>
      <c r="L36" s="93"/>
      <c r="M36" s="62"/>
      <c r="N36" s="62"/>
      <c r="O36" s="62"/>
      <c r="P36" s="62"/>
      <c r="Q36" s="62"/>
      <c r="R36" s="62"/>
      <c r="S36" s="62"/>
      <c r="T36" s="62"/>
      <c r="U36" s="62"/>
      <c r="V36" s="62"/>
      <c r="W36" s="62"/>
      <c r="X36" s="62"/>
      <c r="Y36" s="62"/>
      <c r="Z36" s="62"/>
      <c r="AA36" s="62"/>
      <c r="AB36" s="62"/>
      <c r="AC36" s="62"/>
      <c r="AD36" s="62"/>
      <c r="AE36" s="62"/>
      <c r="AF36" s="62"/>
      <c r="AG36" s="62"/>
    </row>
    <row r="37" spans="2:33" ht="30" customHeight="1" x14ac:dyDescent="0.25">
      <c r="B37" s="483" t="str">
        <f>Survey!B81</f>
        <v>32.  Do units have prodigy boards?  If no, enter unit tonnage (identify only if the AC unit is an Energence unit).</v>
      </c>
      <c r="C37" s="228"/>
      <c r="D37" s="228"/>
      <c r="E37" s="228"/>
      <c r="F37" s="228"/>
      <c r="G37" s="228"/>
      <c r="H37" s="228"/>
      <c r="I37" s="270"/>
      <c r="J37" s="99" t="s">
        <v>195</v>
      </c>
      <c r="K37" s="93"/>
      <c r="L37" s="93"/>
      <c r="M37" s="62"/>
      <c r="N37" s="62"/>
      <c r="O37" s="62"/>
      <c r="P37" s="62"/>
      <c r="Q37" s="62"/>
      <c r="R37" s="62"/>
      <c r="S37" s="62"/>
      <c r="T37" s="62"/>
      <c r="U37" s="62"/>
      <c r="V37" s="62"/>
      <c r="W37" s="62"/>
      <c r="X37" s="62"/>
      <c r="Y37" s="62"/>
      <c r="Z37" s="62"/>
      <c r="AA37" s="62"/>
      <c r="AB37" s="62"/>
      <c r="AC37" s="62"/>
      <c r="AD37" s="62"/>
      <c r="AE37" s="62"/>
      <c r="AF37" s="62"/>
      <c r="AG37" s="62"/>
    </row>
    <row r="38" spans="2:33" ht="19.5" customHeight="1" x14ac:dyDescent="0.25">
      <c r="B38" s="483" t="str">
        <f>Survey!B83</f>
        <v>33.  Identify prodigy boards New or Old.  Answer New Green, N or Old Red, R.</v>
      </c>
      <c r="C38" s="228"/>
      <c r="D38" s="228"/>
      <c r="E38" s="228"/>
      <c r="F38" s="228"/>
      <c r="G38" s="228"/>
      <c r="H38" s="228"/>
      <c r="I38" s="270"/>
      <c r="J38" s="99" t="s">
        <v>198</v>
      </c>
      <c r="K38" s="93"/>
      <c r="L38" s="93"/>
      <c r="M38" s="62"/>
      <c r="N38" s="62"/>
      <c r="O38" s="62"/>
      <c r="P38" s="62"/>
      <c r="Q38" s="62"/>
      <c r="R38" s="62"/>
      <c r="S38" s="62"/>
      <c r="T38" s="62"/>
      <c r="U38" s="62"/>
      <c r="V38" s="62"/>
      <c r="W38" s="62"/>
      <c r="X38" s="62"/>
      <c r="Y38" s="62"/>
      <c r="Z38" s="62"/>
      <c r="AA38" s="62"/>
      <c r="AB38" s="62"/>
      <c r="AC38" s="62"/>
      <c r="AD38" s="62"/>
      <c r="AE38" s="62"/>
      <c r="AF38" s="62"/>
      <c r="AG38" s="62"/>
    </row>
    <row r="39" spans="2:33" ht="30" customHeight="1" x14ac:dyDescent="0.25">
      <c r="B39" s="483" t="str">
        <f>Survey!B85</f>
        <v>34.  If economizer actuator open, turn unit off to assure it closes.  If does not CLOSE enter unit tonnage.</v>
      </c>
      <c r="C39" s="228"/>
      <c r="D39" s="228"/>
      <c r="E39" s="228"/>
      <c r="F39" s="228"/>
      <c r="G39" s="228"/>
      <c r="H39" s="228"/>
      <c r="I39" s="270"/>
      <c r="J39" s="99" t="s">
        <v>195</v>
      </c>
      <c r="K39" s="93"/>
      <c r="L39" s="93"/>
      <c r="M39" s="62"/>
      <c r="N39" s="62"/>
      <c r="O39" s="62"/>
      <c r="P39" s="62"/>
      <c r="Q39" s="62"/>
      <c r="R39" s="62"/>
      <c r="S39" s="62"/>
      <c r="T39" s="62"/>
      <c r="U39" s="62"/>
      <c r="V39" s="62"/>
      <c r="W39" s="62"/>
      <c r="X39" s="62"/>
      <c r="Y39" s="62"/>
      <c r="Z39" s="62"/>
      <c r="AA39" s="62"/>
      <c r="AB39" s="62"/>
      <c r="AC39" s="62"/>
      <c r="AD39" s="62"/>
      <c r="AE39" s="62"/>
      <c r="AF39" s="62"/>
      <c r="AG39" s="62"/>
    </row>
    <row r="40" spans="2:33" ht="19.5" customHeight="1" x14ac:dyDescent="0.25">
      <c r="B40" s="321" t="str">
        <f>Survey!B87</f>
        <v>35.  Are actuator gears worn?  If yes, enter unit tonnage.</v>
      </c>
      <c r="C40" s="228"/>
      <c r="D40" s="228"/>
      <c r="E40" s="228"/>
      <c r="F40" s="228"/>
      <c r="G40" s="228"/>
      <c r="H40" s="228"/>
      <c r="I40" s="270"/>
      <c r="J40" s="99" t="s">
        <v>195</v>
      </c>
      <c r="K40" s="104"/>
      <c r="L40" s="104"/>
      <c r="M40" s="62"/>
      <c r="N40" s="62"/>
      <c r="O40" s="62"/>
      <c r="P40" s="62"/>
      <c r="Q40" s="62"/>
      <c r="R40" s="62"/>
      <c r="S40" s="62"/>
      <c r="T40" s="62"/>
      <c r="U40" s="62"/>
      <c r="V40" s="62"/>
      <c r="W40" s="62"/>
      <c r="X40" s="62"/>
      <c r="Y40" s="62"/>
      <c r="Z40" s="62"/>
      <c r="AA40" s="62"/>
      <c r="AB40" s="62"/>
      <c r="AC40" s="62"/>
      <c r="AD40" s="62"/>
      <c r="AE40" s="62"/>
      <c r="AF40" s="62"/>
      <c r="AG40" s="62"/>
    </row>
    <row r="41" spans="2:33" ht="30" customHeight="1" x14ac:dyDescent="0.25">
      <c r="B41" s="483" t="str">
        <f>Survey!B89</f>
        <v>36.  Verify outdoor damper position  can be adjusted.  If cannot be adjusted enter unit tonnage.</v>
      </c>
      <c r="C41" s="228"/>
      <c r="D41" s="228"/>
      <c r="E41" s="228"/>
      <c r="F41" s="228"/>
      <c r="G41" s="228"/>
      <c r="H41" s="228"/>
      <c r="I41" s="270"/>
      <c r="J41" s="99" t="s">
        <v>195</v>
      </c>
      <c r="K41" s="93"/>
      <c r="L41" s="93"/>
      <c r="M41" s="62"/>
      <c r="N41" s="62"/>
      <c r="O41" s="62"/>
      <c r="P41" s="62"/>
      <c r="Q41" s="62"/>
      <c r="R41" s="62"/>
      <c r="S41" s="62"/>
      <c r="T41" s="62"/>
      <c r="U41" s="62"/>
      <c r="V41" s="62"/>
      <c r="W41" s="62"/>
      <c r="X41" s="62"/>
      <c r="Y41" s="62"/>
      <c r="Z41" s="62"/>
      <c r="AA41" s="62"/>
      <c r="AB41" s="62"/>
      <c r="AC41" s="62"/>
      <c r="AD41" s="62"/>
      <c r="AE41" s="62"/>
      <c r="AF41" s="62"/>
      <c r="AG41" s="62"/>
    </row>
    <row r="42" spans="2:33" ht="19.5" customHeight="1" x14ac:dyDescent="0.25">
      <c r="B42" s="321" t="str">
        <f>Survey!B91</f>
        <v>37.  Is there any play in the actuator gear box?   If yes, enter unit tonnage</v>
      </c>
      <c r="C42" s="228"/>
      <c r="D42" s="228"/>
      <c r="E42" s="228"/>
      <c r="F42" s="228"/>
      <c r="G42" s="228"/>
      <c r="H42" s="228"/>
      <c r="I42" s="270"/>
      <c r="J42" s="99" t="s">
        <v>195</v>
      </c>
      <c r="K42" s="93"/>
      <c r="L42" s="93"/>
      <c r="M42" s="62"/>
      <c r="N42" s="62"/>
      <c r="O42" s="62"/>
      <c r="P42" s="62"/>
      <c r="Q42" s="62"/>
      <c r="R42" s="62"/>
      <c r="S42" s="62"/>
      <c r="T42" s="62"/>
      <c r="U42" s="62"/>
      <c r="V42" s="62"/>
      <c r="W42" s="62"/>
      <c r="X42" s="62"/>
      <c r="Y42" s="62"/>
      <c r="Z42" s="62"/>
      <c r="AA42" s="62"/>
      <c r="AB42" s="62"/>
      <c r="AC42" s="62"/>
      <c r="AD42" s="62"/>
      <c r="AE42" s="62"/>
      <c r="AF42" s="62"/>
      <c r="AG42" s="62"/>
    </row>
    <row r="43" spans="2:33" ht="30" customHeight="1" x14ac:dyDescent="0.25">
      <c r="B43" s="483" t="str">
        <f>Survey!B93</f>
        <v>38.  Check economizer setting at prodigy board.  If economizer set to zero, enter unit tonnage and re-set prodigy board to twenty percent.</v>
      </c>
      <c r="C43" s="228"/>
      <c r="D43" s="228"/>
      <c r="E43" s="228"/>
      <c r="F43" s="228"/>
      <c r="G43" s="228"/>
      <c r="H43" s="228"/>
      <c r="I43" s="270"/>
      <c r="J43" s="99" t="s">
        <v>195</v>
      </c>
      <c r="K43" s="93"/>
      <c r="L43" s="93"/>
      <c r="M43" s="97"/>
      <c r="N43" s="97"/>
      <c r="O43" s="97"/>
      <c r="P43" s="97"/>
      <c r="Q43" s="97"/>
      <c r="R43" s="97"/>
      <c r="S43" s="97"/>
      <c r="T43" s="97"/>
      <c r="U43" s="97"/>
      <c r="V43" s="97"/>
      <c r="W43" s="97"/>
      <c r="X43" s="97"/>
      <c r="Y43" s="97"/>
      <c r="Z43" s="97"/>
      <c r="AA43" s="97"/>
      <c r="AB43" s="97"/>
      <c r="AC43" s="97"/>
      <c r="AD43" s="97"/>
      <c r="AE43" s="97"/>
      <c r="AF43" s="97"/>
      <c r="AG43" s="97"/>
    </row>
    <row r="44" spans="2:33" ht="30" customHeight="1" x14ac:dyDescent="0.25">
      <c r="B44" s="483" t="str">
        <f>Survey!B95</f>
        <v>39.  Do filters meet CFA spec (2" pleated polyester/cotton with MERV rating of 7).  If no, enter unit tonnage.</v>
      </c>
      <c r="C44" s="228"/>
      <c r="D44" s="228"/>
      <c r="E44" s="228"/>
      <c r="F44" s="228"/>
      <c r="G44" s="228"/>
      <c r="H44" s="228"/>
      <c r="I44" s="270"/>
      <c r="J44" s="99" t="s">
        <v>195</v>
      </c>
      <c r="K44" s="93"/>
      <c r="L44" s="93"/>
      <c r="M44" s="62"/>
      <c r="N44" s="62"/>
      <c r="O44" s="62"/>
      <c r="P44" s="62"/>
      <c r="Q44" s="62"/>
      <c r="R44" s="62"/>
      <c r="S44" s="62"/>
      <c r="T44" s="62"/>
      <c r="U44" s="62"/>
      <c r="V44" s="62"/>
      <c r="W44" s="62"/>
      <c r="X44" s="62"/>
      <c r="Y44" s="62"/>
      <c r="Z44" s="62"/>
      <c r="AA44" s="62"/>
      <c r="AB44" s="62"/>
      <c r="AC44" s="62"/>
      <c r="AD44" s="62"/>
      <c r="AE44" s="62"/>
      <c r="AF44" s="62"/>
      <c r="AG44" s="62"/>
    </row>
    <row r="45" spans="2:33" ht="30" customHeight="1" x14ac:dyDescent="0.25">
      <c r="B45" s="483" t="str">
        <f>Survey!B97</f>
        <v>40.  Provide condensation pipe size.  Minimum 1" at playland unit, and 1.25" at all other units.  NOTE: DROP DOWN MENUS FOR PIPE SIZE.</v>
      </c>
      <c r="C45" s="228"/>
      <c r="D45" s="228"/>
      <c r="E45" s="228"/>
      <c r="F45" s="228"/>
      <c r="G45" s="228"/>
      <c r="H45" s="228"/>
      <c r="I45" s="270"/>
      <c r="J45" s="99">
        <v>1</v>
      </c>
      <c r="K45" s="93"/>
      <c r="L45" s="93"/>
      <c r="M45" s="97"/>
      <c r="N45" s="97"/>
      <c r="O45" s="97"/>
      <c r="P45" s="97"/>
      <c r="Q45" s="97"/>
      <c r="R45" s="97"/>
      <c r="S45" s="97"/>
      <c r="T45" s="97"/>
      <c r="U45" s="97"/>
      <c r="V45" s="97"/>
      <c r="W45" s="97"/>
      <c r="X45" s="97"/>
      <c r="Y45" s="97"/>
      <c r="Z45" s="97"/>
      <c r="AA45" s="97"/>
      <c r="AB45" s="97"/>
      <c r="AC45" s="97"/>
      <c r="AD45" s="97"/>
      <c r="AE45" s="97"/>
      <c r="AF45" s="97"/>
      <c r="AG45" s="97"/>
    </row>
    <row r="46" spans="2:33" ht="19.5" customHeight="1" x14ac:dyDescent="0.25">
      <c r="B46" s="321" t="str">
        <f>Survey!B99</f>
        <v>41.  Do condensation traps meet provided detail.  If NO, enter unit tonnage.</v>
      </c>
      <c r="C46" s="228"/>
      <c r="D46" s="228"/>
      <c r="E46" s="228"/>
      <c r="F46" s="228"/>
      <c r="G46" s="228"/>
      <c r="H46" s="228"/>
      <c r="I46" s="270"/>
      <c r="J46" s="99">
        <v>8.5</v>
      </c>
      <c r="K46" s="93"/>
      <c r="L46" s="93"/>
      <c r="M46" s="62"/>
      <c r="N46" s="62"/>
      <c r="O46" s="62"/>
      <c r="P46" s="62"/>
      <c r="Q46" s="62"/>
      <c r="R46" s="62"/>
      <c r="S46" s="62"/>
      <c r="T46" s="62"/>
      <c r="U46" s="62"/>
      <c r="V46" s="62"/>
      <c r="W46" s="62"/>
      <c r="X46" s="62"/>
      <c r="Y46" s="62"/>
      <c r="Z46" s="62"/>
      <c r="AA46" s="62"/>
      <c r="AB46" s="62"/>
      <c r="AC46" s="62"/>
      <c r="AD46" s="62"/>
      <c r="AE46" s="62"/>
      <c r="AF46" s="62"/>
      <c r="AG46" s="62"/>
    </row>
    <row r="47" spans="2:33" ht="19.5" customHeight="1" x14ac:dyDescent="0.25">
      <c r="B47" s="321" t="str">
        <f>Survey!B101</f>
        <v>42.  Do pre-filters need to be cleaned?  If YES, enter unit tonnage.</v>
      </c>
      <c r="C47" s="228"/>
      <c r="D47" s="228"/>
      <c r="E47" s="228"/>
      <c r="F47" s="228"/>
      <c r="G47" s="228"/>
      <c r="H47" s="228"/>
      <c r="I47" s="270"/>
      <c r="J47" s="99" t="s">
        <v>195</v>
      </c>
      <c r="K47" s="93"/>
      <c r="L47" s="93"/>
      <c r="M47" s="62"/>
      <c r="N47" s="62"/>
      <c r="O47" s="62"/>
      <c r="P47" s="62"/>
      <c r="Q47" s="62"/>
      <c r="R47" s="62"/>
      <c r="S47" s="62"/>
      <c r="T47" s="62"/>
      <c r="U47" s="62"/>
      <c r="V47" s="62"/>
      <c r="W47" s="62"/>
      <c r="X47" s="62"/>
      <c r="Y47" s="62"/>
      <c r="Z47" s="62"/>
      <c r="AA47" s="62"/>
      <c r="AB47" s="62"/>
      <c r="AC47" s="62"/>
      <c r="AD47" s="62"/>
      <c r="AE47" s="62"/>
      <c r="AF47" s="62"/>
      <c r="AG47" s="62"/>
    </row>
    <row r="48" spans="2:33" ht="19.5" customHeight="1" x14ac:dyDescent="0.25">
      <c r="B48" s="321" t="str">
        <f>Survey!B103</f>
        <v>43.  Do pre-filters need to be replaced?  If YES, enter unit tonnage.</v>
      </c>
      <c r="C48" s="228"/>
      <c r="D48" s="228"/>
      <c r="E48" s="228"/>
      <c r="F48" s="228"/>
      <c r="G48" s="228"/>
      <c r="H48" s="228"/>
      <c r="I48" s="270"/>
      <c r="J48" s="99" t="s">
        <v>195</v>
      </c>
      <c r="K48" s="93"/>
      <c r="L48" s="93"/>
      <c r="M48" s="62"/>
      <c r="N48" s="62"/>
      <c r="O48" s="62"/>
      <c r="P48" s="62"/>
      <c r="Q48" s="62"/>
      <c r="R48" s="62"/>
      <c r="S48" s="62"/>
      <c r="T48" s="62"/>
      <c r="U48" s="62"/>
      <c r="V48" s="62"/>
      <c r="W48" s="62"/>
      <c r="X48" s="62"/>
      <c r="Y48" s="62"/>
      <c r="Z48" s="62"/>
      <c r="AA48" s="62"/>
      <c r="AB48" s="62"/>
      <c r="AC48" s="62"/>
      <c r="AD48" s="62"/>
      <c r="AE48" s="62"/>
      <c r="AF48" s="62"/>
      <c r="AG48" s="62"/>
    </row>
    <row r="49" spans="2:33" ht="49.5" customHeight="1" x14ac:dyDescent="0.25">
      <c r="B49" s="484" t="str">
        <f>Survey!B105</f>
        <v>44.  Check Sun Coast panel terminal block for SINGLE PAIR TWISTED WITH FOIL SHIELD AND DRAIN WIRE.   If single pair twisted with foil shield NOT present enter unit tonnage.  See photo in insert twelve below.</v>
      </c>
      <c r="C49" s="286"/>
      <c r="D49" s="286"/>
      <c r="E49" s="286"/>
      <c r="F49" s="286"/>
      <c r="G49" s="286"/>
      <c r="H49" s="286"/>
      <c r="I49" s="288"/>
      <c r="J49" s="105" t="s">
        <v>195</v>
      </c>
      <c r="K49" s="93"/>
      <c r="L49" s="93"/>
      <c r="M49" s="97"/>
      <c r="N49" s="97"/>
      <c r="O49" s="97"/>
      <c r="P49" s="97"/>
      <c r="Q49" s="97"/>
      <c r="R49" s="97"/>
      <c r="S49" s="97"/>
      <c r="T49" s="97"/>
      <c r="U49" s="97"/>
      <c r="V49" s="97"/>
      <c r="W49" s="97"/>
      <c r="X49" s="97"/>
      <c r="Y49" s="97"/>
      <c r="Z49" s="97"/>
      <c r="AA49" s="97"/>
      <c r="AB49" s="97"/>
      <c r="AC49" s="97"/>
      <c r="AD49" s="97"/>
      <c r="AE49" s="97"/>
      <c r="AF49" s="97"/>
      <c r="AG49" s="97"/>
    </row>
    <row r="50" spans="2:33" ht="19.5" customHeight="1" x14ac:dyDescent="0.25">
      <c r="B50" s="485" t="s">
        <v>196</v>
      </c>
      <c r="C50" s="201"/>
      <c r="D50" s="201"/>
      <c r="E50" s="201"/>
      <c r="F50" s="201"/>
      <c r="G50" s="201"/>
      <c r="H50" s="201"/>
      <c r="I50" s="201"/>
      <c r="J50" s="245"/>
      <c r="K50" s="62"/>
      <c r="L50" s="62"/>
      <c r="M50" s="62"/>
      <c r="N50" s="62"/>
      <c r="O50" s="62"/>
      <c r="P50" s="62"/>
      <c r="Q50" s="62"/>
      <c r="R50" s="62"/>
      <c r="S50" s="62"/>
      <c r="T50" s="62"/>
      <c r="U50" s="62"/>
      <c r="V50" s="62"/>
      <c r="W50" s="62"/>
      <c r="X50" s="62"/>
      <c r="Y50" s="62"/>
      <c r="Z50" s="62"/>
      <c r="AA50" s="62"/>
      <c r="AB50" s="62"/>
      <c r="AC50" s="62"/>
      <c r="AD50" s="62"/>
      <c r="AE50" s="62"/>
      <c r="AF50" s="62"/>
      <c r="AG50" s="62"/>
    </row>
    <row r="51" spans="2:33" ht="30" customHeight="1" x14ac:dyDescent="0.25">
      <c r="B51" s="499"/>
      <c r="C51" s="263"/>
      <c r="D51" s="263"/>
      <c r="E51" s="263"/>
      <c r="F51" s="263"/>
      <c r="G51" s="263"/>
      <c r="H51" s="263"/>
      <c r="I51" s="263"/>
      <c r="J51" s="331"/>
      <c r="K51" s="62"/>
      <c r="L51" s="62"/>
      <c r="M51" s="62"/>
      <c r="N51" s="62"/>
      <c r="O51" s="62"/>
      <c r="P51" s="62"/>
      <c r="Q51" s="62"/>
      <c r="R51" s="62"/>
      <c r="S51" s="62"/>
      <c r="T51" s="62"/>
      <c r="U51" s="62"/>
      <c r="V51" s="62"/>
      <c r="W51" s="62"/>
      <c r="X51" s="62"/>
      <c r="Y51" s="62"/>
      <c r="Z51" s="62"/>
      <c r="AA51" s="62"/>
      <c r="AB51" s="62"/>
      <c r="AC51" s="62"/>
      <c r="AD51" s="62"/>
      <c r="AE51" s="62"/>
      <c r="AF51" s="62"/>
      <c r="AG51" s="62"/>
    </row>
    <row r="52" spans="2:33" ht="30" customHeight="1" x14ac:dyDescent="0.25">
      <c r="B52" s="497"/>
      <c r="C52" s="228"/>
      <c r="D52" s="228"/>
      <c r="E52" s="228"/>
      <c r="F52" s="228"/>
      <c r="G52" s="228"/>
      <c r="H52" s="228"/>
      <c r="I52" s="228"/>
      <c r="J52" s="237"/>
      <c r="K52" s="62"/>
      <c r="L52" s="62"/>
      <c r="M52" s="62"/>
      <c r="N52" s="62"/>
      <c r="O52" s="62"/>
      <c r="P52" s="62"/>
      <c r="Q52" s="62"/>
      <c r="R52" s="62"/>
      <c r="S52" s="62"/>
      <c r="T52" s="62"/>
      <c r="U52" s="62"/>
      <c r="V52" s="62"/>
      <c r="W52" s="62"/>
      <c r="X52" s="62"/>
      <c r="Y52" s="62"/>
      <c r="Z52" s="62"/>
      <c r="AA52" s="62"/>
      <c r="AB52" s="62"/>
      <c r="AC52" s="62"/>
      <c r="AD52" s="62"/>
      <c r="AE52" s="62"/>
      <c r="AF52" s="62"/>
      <c r="AG52" s="62"/>
    </row>
    <row r="53" spans="2:33" ht="30" customHeight="1" x14ac:dyDescent="0.25">
      <c r="B53" s="500"/>
      <c r="C53" s="302"/>
      <c r="D53" s="302"/>
      <c r="E53" s="302"/>
      <c r="F53" s="302"/>
      <c r="G53" s="302"/>
      <c r="H53" s="302"/>
      <c r="I53" s="302"/>
      <c r="J53" s="303"/>
    </row>
    <row r="54" spans="2:33" ht="30" customHeight="1" x14ac:dyDescent="0.3">
      <c r="J54" s="75"/>
    </row>
    <row r="55" spans="2:33" ht="30" customHeight="1" x14ac:dyDescent="0.3">
      <c r="J55" s="75"/>
    </row>
    <row r="56" spans="2:33" ht="30" customHeight="1" x14ac:dyDescent="0.3">
      <c r="J56" s="75"/>
    </row>
    <row r="57" spans="2:33" ht="30" customHeight="1" x14ac:dyDescent="0.3">
      <c r="J57" s="75"/>
    </row>
    <row r="58" spans="2:33" ht="30" customHeight="1" x14ac:dyDescent="0.3">
      <c r="J58" s="75"/>
    </row>
    <row r="59" spans="2:33" ht="30" customHeight="1" x14ac:dyDescent="0.3">
      <c r="J59" s="75"/>
    </row>
    <row r="60" spans="2:33" ht="30" customHeight="1" x14ac:dyDescent="0.3">
      <c r="J60" s="75"/>
    </row>
    <row r="61" spans="2:33" ht="30" customHeight="1" x14ac:dyDescent="0.3">
      <c r="J61" s="75"/>
    </row>
    <row r="62" spans="2:33" ht="30" customHeight="1" x14ac:dyDescent="0.3">
      <c r="J62" s="75"/>
    </row>
    <row r="63" spans="2:33" ht="30" customHeight="1" x14ac:dyDescent="0.3">
      <c r="J63" s="75"/>
    </row>
    <row r="64" spans="2:33" ht="30" customHeight="1" x14ac:dyDescent="0.3">
      <c r="J64" s="75"/>
    </row>
    <row r="65" spans="10:10" ht="30" customHeight="1" x14ac:dyDescent="0.3">
      <c r="J65" s="75"/>
    </row>
    <row r="66" spans="10:10" ht="30" customHeight="1" x14ac:dyDescent="0.3">
      <c r="J66" s="75"/>
    </row>
    <row r="67" spans="10:10" ht="30" customHeight="1" x14ac:dyDescent="0.3">
      <c r="J67" s="75"/>
    </row>
    <row r="68" spans="10:10" ht="30" customHeight="1" x14ac:dyDescent="0.3">
      <c r="J68" s="75"/>
    </row>
    <row r="69" spans="10:10" ht="30" customHeight="1" x14ac:dyDescent="0.3">
      <c r="J69" s="75"/>
    </row>
    <row r="70" spans="10:10" ht="30" customHeight="1" x14ac:dyDescent="0.3">
      <c r="J70" s="75"/>
    </row>
    <row r="71" spans="10:10" ht="30" customHeight="1" x14ac:dyDescent="0.3">
      <c r="J71" s="75"/>
    </row>
    <row r="72" spans="10:10" ht="30" customHeight="1" x14ac:dyDescent="0.3">
      <c r="J72" s="75"/>
    </row>
    <row r="73" spans="10:10" ht="15.75" customHeight="1" x14ac:dyDescent="0.3">
      <c r="J73" s="75"/>
    </row>
    <row r="74" spans="10:10" ht="15.75" customHeight="1" x14ac:dyDescent="0.3">
      <c r="J74" s="75"/>
    </row>
    <row r="75" spans="10:10" ht="15.75" customHeight="1" x14ac:dyDescent="0.3">
      <c r="J75" s="75"/>
    </row>
    <row r="76" spans="10:10" ht="15.75" customHeight="1" x14ac:dyDescent="0.3">
      <c r="J76" s="75"/>
    </row>
    <row r="77" spans="10:10" ht="15.75" customHeight="1" x14ac:dyDescent="0.3">
      <c r="J77" s="75"/>
    </row>
    <row r="78" spans="10:10" ht="15.75" customHeight="1" x14ac:dyDescent="0.3">
      <c r="J78" s="75"/>
    </row>
    <row r="79" spans="10:10" ht="15.75" customHeight="1" x14ac:dyDescent="0.3">
      <c r="J79" s="75"/>
    </row>
    <row r="80" spans="10:10" ht="15.75" customHeight="1" x14ac:dyDescent="0.3">
      <c r="J80" s="75"/>
    </row>
    <row r="81" spans="10:10" ht="15.75" customHeight="1" x14ac:dyDescent="0.3">
      <c r="J81" s="75"/>
    </row>
    <row r="82" spans="10:10" ht="15.75" customHeight="1" x14ac:dyDescent="0.3">
      <c r="J82" s="75"/>
    </row>
    <row r="83" spans="10:10" ht="15.75" customHeight="1" x14ac:dyDescent="0.3">
      <c r="J83" s="75"/>
    </row>
    <row r="84" spans="10:10" ht="15.75" customHeight="1" x14ac:dyDescent="0.3">
      <c r="J84" s="75"/>
    </row>
    <row r="85" spans="10:10" ht="15.75" customHeight="1" x14ac:dyDescent="0.3">
      <c r="J85" s="75"/>
    </row>
    <row r="86" spans="10:10" ht="15.75" customHeight="1" x14ac:dyDescent="0.3">
      <c r="J86" s="75"/>
    </row>
    <row r="87" spans="10:10" ht="15.75" customHeight="1" x14ac:dyDescent="0.3">
      <c r="J87" s="75"/>
    </row>
    <row r="88" spans="10:10" ht="15.75" customHeight="1" x14ac:dyDescent="0.3">
      <c r="J88" s="75"/>
    </row>
    <row r="89" spans="10:10" ht="15.75" customHeight="1" x14ac:dyDescent="0.3">
      <c r="J89" s="75"/>
    </row>
    <row r="90" spans="10:10" ht="15.75" customHeight="1" x14ac:dyDescent="0.3">
      <c r="J90" s="75"/>
    </row>
    <row r="91" spans="10:10" ht="15.75" customHeight="1" x14ac:dyDescent="0.3">
      <c r="J91" s="75"/>
    </row>
    <row r="92" spans="10:10" ht="15.75" customHeight="1" x14ac:dyDescent="0.3">
      <c r="J92" s="75"/>
    </row>
    <row r="93" spans="10:10" ht="15.75" customHeight="1" x14ac:dyDescent="0.3">
      <c r="J93" s="75"/>
    </row>
    <row r="94" spans="10:10" ht="15.75" customHeight="1" x14ac:dyDescent="0.3">
      <c r="J94" s="75"/>
    </row>
    <row r="95" spans="10:10" ht="15.75" customHeight="1" x14ac:dyDescent="0.3">
      <c r="J95" s="75"/>
    </row>
    <row r="96" spans="10:10" ht="15.75" customHeight="1" x14ac:dyDescent="0.3">
      <c r="J96" s="75"/>
    </row>
    <row r="97" spans="10:10" ht="15.75" customHeight="1" x14ac:dyDescent="0.3">
      <c r="J97" s="75"/>
    </row>
    <row r="98" spans="10:10" ht="15.75" customHeight="1" x14ac:dyDescent="0.3">
      <c r="J98" s="75"/>
    </row>
    <row r="99" spans="10:10" ht="15.75" customHeight="1" x14ac:dyDescent="0.3">
      <c r="J99" s="75"/>
    </row>
    <row r="100" spans="10:10" ht="15.75" customHeight="1" x14ac:dyDescent="0.3">
      <c r="J100" s="75"/>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5">
    <mergeCell ref="B51:J51"/>
    <mergeCell ref="B52:J52"/>
    <mergeCell ref="B53:J53"/>
    <mergeCell ref="B41:I41"/>
    <mergeCell ref="B42:I42"/>
    <mergeCell ref="B43:I43"/>
    <mergeCell ref="B44:I44"/>
    <mergeCell ref="B45:I45"/>
    <mergeCell ref="B46:I46"/>
    <mergeCell ref="B47:I47"/>
    <mergeCell ref="B39:I39"/>
    <mergeCell ref="B40:I40"/>
    <mergeCell ref="B48:I48"/>
    <mergeCell ref="B49:I49"/>
    <mergeCell ref="B50:J50"/>
    <mergeCell ref="B34:I34"/>
    <mergeCell ref="B35:I35"/>
    <mergeCell ref="B36:I36"/>
    <mergeCell ref="B37:I37"/>
    <mergeCell ref="B38:I38"/>
    <mergeCell ref="B29:I29"/>
    <mergeCell ref="B30:I30"/>
    <mergeCell ref="B31:I31"/>
    <mergeCell ref="B32:I32"/>
    <mergeCell ref="B33:I33"/>
    <mergeCell ref="B24:I24"/>
    <mergeCell ref="B25:I25"/>
    <mergeCell ref="B26:I26"/>
    <mergeCell ref="B27:I27"/>
    <mergeCell ref="B28:I28"/>
    <mergeCell ref="B19:I19"/>
    <mergeCell ref="B20:I20"/>
    <mergeCell ref="B21:I21"/>
    <mergeCell ref="B22:I22"/>
    <mergeCell ref="B23:I23"/>
    <mergeCell ref="B14:I14"/>
    <mergeCell ref="B15:I15"/>
    <mergeCell ref="B16:I16"/>
    <mergeCell ref="B17:I17"/>
    <mergeCell ref="B18:I18"/>
    <mergeCell ref="B9:I9"/>
    <mergeCell ref="B10:I10"/>
    <mergeCell ref="B11:I11"/>
    <mergeCell ref="B12:I12"/>
    <mergeCell ref="B13:I13"/>
    <mergeCell ref="B5:D5"/>
    <mergeCell ref="E5:F5"/>
    <mergeCell ref="B6:I6"/>
    <mergeCell ref="B7:I7"/>
    <mergeCell ref="B8:I8"/>
    <mergeCell ref="B1:E1"/>
    <mergeCell ref="F1:G1"/>
    <mergeCell ref="B2:E2"/>
    <mergeCell ref="B3:E3"/>
    <mergeCell ref="B4:E4"/>
  </mergeCells>
  <conditionalFormatting sqref="J6:L7">
    <cfRule type="cellIs" dxfId="147" priority="1" operator="between">
      <formula>3</formula>
      <formula>25</formula>
    </cfRule>
  </conditionalFormatting>
  <conditionalFormatting sqref="J6:L13">
    <cfRule type="cellIs" dxfId="146" priority="2" operator="equal">
      <formula>"C"</formula>
    </cfRule>
  </conditionalFormatting>
  <conditionalFormatting sqref="J8:L8">
    <cfRule type="cellIs" dxfId="145" priority="5" operator="between">
      <formula>3</formula>
      <formula>25</formula>
    </cfRule>
  </conditionalFormatting>
  <conditionalFormatting sqref="J9:L11">
    <cfRule type="cellIs" dxfId="144" priority="7" operator="between">
      <formula>3</formula>
      <formula>25</formula>
    </cfRule>
  </conditionalFormatting>
  <conditionalFormatting sqref="J12:L12">
    <cfRule type="cellIs" dxfId="143" priority="13" operator="equal">
      <formula>"HUM"</formula>
    </cfRule>
  </conditionalFormatting>
  <conditionalFormatting sqref="J13:L13">
    <cfRule type="cellIs" dxfId="142" priority="16" operator="between">
      <formula>3</formula>
      <formula>30</formula>
    </cfRule>
  </conditionalFormatting>
  <conditionalFormatting sqref="J17:L26">
    <cfRule type="cellIs" dxfId="141" priority="17" operator="between">
      <formula>3</formula>
      <formula>30</formula>
    </cfRule>
  </conditionalFormatting>
  <conditionalFormatting sqref="J17:L44">
    <cfRule type="cellIs" dxfId="140" priority="18" operator="equal">
      <formula>"C"</formula>
    </cfRule>
  </conditionalFormatting>
  <conditionalFormatting sqref="J27:L27">
    <cfRule type="cellIs" dxfId="139" priority="37" operator="between">
      <formula>3</formula>
      <formula>30</formula>
    </cfRule>
  </conditionalFormatting>
  <conditionalFormatting sqref="J28:L28">
    <cfRule type="cellIs" dxfId="138" priority="39" operator="between">
      <formula>3</formula>
      <formula>30</formula>
    </cfRule>
  </conditionalFormatting>
  <conditionalFormatting sqref="J29:L32">
    <cfRule type="cellIs" dxfId="137" priority="41" operator="between">
      <formula>3</formula>
      <formula>30</formula>
    </cfRule>
  </conditionalFormatting>
  <conditionalFormatting sqref="J33:L33">
    <cfRule type="cellIs" dxfId="136" priority="49" operator="between">
      <formula>3</formula>
      <formula>30</formula>
    </cfRule>
  </conditionalFormatting>
  <conditionalFormatting sqref="J34:L34">
    <cfRule type="cellIs" dxfId="135" priority="51" operator="between">
      <formula>3</formula>
      <formula>30</formula>
    </cfRule>
  </conditionalFormatting>
  <conditionalFormatting sqref="J35:L35">
    <cfRule type="cellIs" dxfId="134" priority="53" operator="between">
      <formula>3</formula>
      <formula>30</formula>
    </cfRule>
  </conditionalFormatting>
  <conditionalFormatting sqref="J36:L38">
    <cfRule type="cellIs" dxfId="133" priority="55" operator="between">
      <formula>3</formula>
      <formula>30</formula>
    </cfRule>
  </conditionalFormatting>
  <conditionalFormatting sqref="J39:L43">
    <cfRule type="cellIs" dxfId="132" priority="61" operator="between">
      <formula>3</formula>
      <formula>30</formula>
    </cfRule>
  </conditionalFormatting>
  <conditionalFormatting sqref="J44:L44">
    <cfRule type="cellIs" dxfId="131" priority="71" operator="between">
      <formula>3</formula>
      <formula>30</formula>
    </cfRule>
  </conditionalFormatting>
  <conditionalFormatting sqref="J46:L48">
    <cfRule type="cellIs" dxfId="130" priority="73" operator="between">
      <formula>3</formula>
      <formula>30</formula>
    </cfRule>
  </conditionalFormatting>
  <conditionalFormatting sqref="J46:L49">
    <cfRule type="cellIs" dxfId="129" priority="74" operator="equal">
      <formula>"C"</formula>
    </cfRule>
  </conditionalFormatting>
  <conditionalFormatting sqref="J49:L49">
    <cfRule type="cellIs" dxfId="128"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'Drop Menus'!$B$4:$B$8</xm:f>
          </x14:formula1>
          <xm:sqref>J16</xm:sqref>
        </x14:dataValidation>
        <x14:dataValidation type="list" allowBlank="1" showErrorMessage="1" xr:uid="{00000000-0002-0000-0200-000001000000}">
          <x14:formula1>
            <xm:f>'Drop Menus'!$C$4:$C$7</xm:f>
          </x14:formula1>
          <xm:sqref>J45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G1000"/>
  <sheetViews>
    <sheetView workbookViewId="0">
      <pane xSplit="1" ySplit="5" topLeftCell="B6" activePane="bottomRight" state="frozen"/>
      <selection pane="topRight" activeCell="B1" sqref="B1"/>
      <selection pane="bottomLeft" activeCell="A6" sqref="A6"/>
      <selection pane="bottomRight" activeCell="K1" sqref="K1"/>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486" t="s">
        <v>189</v>
      </c>
      <c r="C1" s="228"/>
      <c r="D1" s="228"/>
      <c r="E1" s="229"/>
      <c r="F1" s="487" t="str">
        <f>Survey!AA10</f>
        <v>Lennox</v>
      </c>
      <c r="G1" s="340"/>
      <c r="H1" s="106"/>
      <c r="I1" s="106"/>
      <c r="J1" s="107"/>
    </row>
    <row r="2" spans="2:33" ht="18" x14ac:dyDescent="0.35">
      <c r="B2" s="486" t="s">
        <v>190</v>
      </c>
      <c r="C2" s="228"/>
      <c r="D2" s="228"/>
      <c r="E2" s="229"/>
      <c r="F2" s="108" t="str">
        <f>Survey!AI10</f>
        <v>ENERGENCE</v>
      </c>
      <c r="G2" s="78"/>
      <c r="H2" s="78"/>
      <c r="I2" s="78"/>
      <c r="J2" s="109"/>
    </row>
    <row r="3" spans="2:33" ht="18" x14ac:dyDescent="0.35">
      <c r="B3" s="486" t="s">
        <v>191</v>
      </c>
      <c r="C3" s="228"/>
      <c r="D3" s="228"/>
      <c r="E3" s="229"/>
      <c r="F3" s="110" t="str">
        <f>Survey!M10</f>
        <v>LGH120H4BH4Y</v>
      </c>
      <c r="G3" s="78"/>
      <c r="H3" s="78"/>
      <c r="I3" s="78"/>
      <c r="J3" s="109"/>
    </row>
    <row r="4" spans="2:33" ht="18" x14ac:dyDescent="0.35">
      <c r="B4" s="486" t="s">
        <v>192</v>
      </c>
      <c r="C4" s="228"/>
      <c r="D4" s="228"/>
      <c r="E4" s="229"/>
      <c r="F4" s="110" t="str">
        <f>Survey!E10</f>
        <v>5620J03770</v>
      </c>
      <c r="G4" s="111"/>
      <c r="H4" s="78"/>
      <c r="I4" s="78"/>
      <c r="J4" s="109"/>
    </row>
    <row r="5" spans="2:33" ht="18" x14ac:dyDescent="0.35">
      <c r="B5" s="114"/>
      <c r="C5" s="115"/>
      <c r="D5" s="115"/>
      <c r="E5" s="491" t="s">
        <v>193</v>
      </c>
      <c r="F5" s="250"/>
      <c r="G5" s="90">
        <f ca="1">Survey!AF10</f>
        <v>2.9506849315068493</v>
      </c>
      <c r="H5" s="116" t="s">
        <v>194</v>
      </c>
      <c r="I5" s="112"/>
      <c r="J5" s="91" t="str">
        <f>Survey!X10</f>
        <v>10</v>
      </c>
    </row>
    <row r="6" spans="2:33" ht="30" customHeight="1" x14ac:dyDescent="0.25">
      <c r="B6" s="493" t="str">
        <f>Survey!B19</f>
        <v>1.  Using punch/screwdriver, prod heat exchanger tubes.  If holes found and/or or prod test fail enter unit tonnage and lock out.</v>
      </c>
      <c r="C6" s="256"/>
      <c r="D6" s="256"/>
      <c r="E6" s="256"/>
      <c r="F6" s="256"/>
      <c r="G6" s="256"/>
      <c r="H6" s="256"/>
      <c r="I6" s="225"/>
      <c r="J6" s="92" t="s">
        <v>195</v>
      </c>
      <c r="K6" s="93"/>
      <c r="L6" s="93"/>
      <c r="M6" s="94">
        <f>SUM(Survey!CE18:CE21)</f>
        <v>0</v>
      </c>
      <c r="N6" s="94"/>
      <c r="O6" s="94"/>
      <c r="P6" s="94"/>
      <c r="Q6" s="94"/>
      <c r="R6" s="94"/>
      <c r="S6" s="94"/>
      <c r="T6" s="94"/>
      <c r="U6" s="94"/>
      <c r="V6" s="94"/>
      <c r="W6" s="94"/>
      <c r="X6" s="94"/>
      <c r="Y6" s="94"/>
      <c r="Z6" s="94"/>
      <c r="AA6" s="94"/>
      <c r="AB6" s="94"/>
      <c r="AC6" s="94"/>
      <c r="AD6" s="94"/>
      <c r="AE6" s="94"/>
      <c r="AF6" s="94"/>
      <c r="AG6" s="94"/>
    </row>
    <row r="7" spans="2:33" ht="30" customHeight="1" x14ac:dyDescent="0.25">
      <c r="B7" s="483" t="str">
        <f>Survey!B21</f>
        <v>2.  Quantify damage/deterioration to the condenser coil (0% to 100%).  If greater than 50% enter unit tonnage.</v>
      </c>
      <c r="C7" s="228"/>
      <c r="D7" s="228"/>
      <c r="E7" s="228"/>
      <c r="F7" s="228"/>
      <c r="G7" s="228"/>
      <c r="H7" s="228"/>
      <c r="I7" s="229"/>
      <c r="J7" s="95" t="s">
        <v>195</v>
      </c>
      <c r="K7" s="93"/>
      <c r="L7" s="93"/>
      <c r="M7" s="96"/>
      <c r="N7" s="96"/>
      <c r="O7" s="96"/>
      <c r="P7" s="96"/>
      <c r="Q7" s="96"/>
      <c r="R7" s="96"/>
      <c r="S7" s="96"/>
      <c r="T7" s="96"/>
      <c r="U7" s="96"/>
      <c r="V7" s="96"/>
      <c r="W7" s="96"/>
      <c r="X7" s="96"/>
      <c r="Y7" s="96"/>
      <c r="Z7" s="96"/>
      <c r="AA7" s="96"/>
      <c r="AB7" s="96"/>
      <c r="AC7" s="96"/>
      <c r="AD7" s="96"/>
      <c r="AE7" s="96"/>
      <c r="AF7" s="96"/>
      <c r="AG7" s="96"/>
    </row>
    <row r="8" spans="2:33" ht="30" customHeight="1" x14ac:dyDescent="0.25">
      <c r="B8" s="483" t="str">
        <f>Survey!B23</f>
        <v>3.  Is there a hail guard installed on unit?  If NO, enter unit tonnage.  NOTE: If "CRITICAL", unit in top ten hail states.</v>
      </c>
      <c r="C8" s="228"/>
      <c r="D8" s="228"/>
      <c r="E8" s="228"/>
      <c r="F8" s="228"/>
      <c r="G8" s="228"/>
      <c r="H8" s="228"/>
      <c r="I8" s="229"/>
      <c r="J8" s="95" t="s">
        <v>195</v>
      </c>
      <c r="K8" s="93"/>
      <c r="L8" s="93"/>
      <c r="M8" s="62"/>
      <c r="N8" s="62"/>
      <c r="O8" s="62"/>
      <c r="P8" s="62"/>
      <c r="Q8" s="62"/>
      <c r="R8" s="62"/>
      <c r="S8" s="62"/>
      <c r="T8" s="62"/>
      <c r="U8" s="62"/>
      <c r="V8" s="62"/>
      <c r="W8" s="62"/>
      <c r="X8" s="62"/>
      <c r="Y8" s="62"/>
      <c r="Z8" s="62"/>
      <c r="AA8" s="62"/>
      <c r="AB8" s="62"/>
      <c r="AC8" s="62"/>
      <c r="AD8" s="62"/>
      <c r="AE8" s="62"/>
      <c r="AF8" s="62"/>
      <c r="AG8" s="62"/>
    </row>
    <row r="9" spans="2:33" ht="30.75" customHeight="1" x14ac:dyDescent="0.25">
      <c r="B9" s="483" t="str">
        <f>Survey!B25</f>
        <v>4.  Check both sides of evaporator coil for deterioration.  Perform fin test. If greater than 50% enter unit tonnage</v>
      </c>
      <c r="C9" s="228"/>
      <c r="D9" s="228"/>
      <c r="E9" s="228"/>
      <c r="F9" s="228"/>
      <c r="G9" s="228"/>
      <c r="H9" s="228"/>
      <c r="I9" s="229"/>
      <c r="J9" s="95" t="s">
        <v>195</v>
      </c>
      <c r="K9" s="93"/>
      <c r="L9" s="93"/>
      <c r="M9" s="62"/>
      <c r="N9" s="62"/>
      <c r="O9" s="62"/>
      <c r="P9" s="62"/>
      <c r="Q9" s="62"/>
      <c r="R9" s="62"/>
      <c r="S9" s="62"/>
      <c r="T9" s="62"/>
      <c r="U9" s="62"/>
      <c r="V9" s="62"/>
      <c r="W9" s="62"/>
      <c r="X9" s="62"/>
      <c r="Y9" s="62"/>
      <c r="Z9" s="62"/>
      <c r="AA9" s="62"/>
      <c r="AB9" s="62"/>
      <c r="AC9" s="62"/>
      <c r="AD9" s="62"/>
      <c r="AE9" s="62"/>
      <c r="AF9" s="62"/>
      <c r="AG9" s="62"/>
    </row>
    <row r="10" spans="2:33" ht="30" customHeight="1" x14ac:dyDescent="0.25">
      <c r="B10" s="483" t="str">
        <f>Survey!B27</f>
        <v>5.  Check for power exhaust at AC units greater than ten tons.  If no power exhaust enter unit tonnage.</v>
      </c>
      <c r="C10" s="228"/>
      <c r="D10" s="228"/>
      <c r="E10" s="228"/>
      <c r="F10" s="228"/>
      <c r="G10" s="228"/>
      <c r="H10" s="228"/>
      <c r="I10" s="229"/>
      <c r="J10" s="113" t="str">
        <f>IF(ISBLANK(Survey!$E$10),"N/A",IF(MID(Survey!$M$10,15,1)="A","N/A",IF(MID(Survey!$M$10,4,3)&lt;="120","N/A","")))</f>
        <v>N/A</v>
      </c>
      <c r="K10" s="93"/>
      <c r="L10" s="93"/>
      <c r="M10" s="97"/>
      <c r="N10" s="97"/>
      <c r="O10" s="97"/>
      <c r="P10" s="97"/>
      <c r="Q10" s="97"/>
      <c r="R10" s="97"/>
      <c r="S10" s="97"/>
      <c r="T10" s="97"/>
      <c r="U10" s="97"/>
      <c r="V10" s="97"/>
      <c r="W10" s="97"/>
      <c r="X10" s="97"/>
      <c r="Y10" s="97"/>
      <c r="Z10" s="97"/>
      <c r="AA10" s="97"/>
      <c r="AB10" s="97"/>
      <c r="AC10" s="97"/>
      <c r="AD10" s="97"/>
      <c r="AE10" s="97"/>
      <c r="AF10" s="97"/>
      <c r="AG10" s="97"/>
    </row>
    <row r="11" spans="2:33" ht="19.5" customHeight="1" x14ac:dyDescent="0.25">
      <c r="B11" s="321" t="str">
        <f>Survey!B29</f>
        <v>6.  Are there curb adaptors on any of the units?  If YES, enter unit tonnage.</v>
      </c>
      <c r="C11" s="228"/>
      <c r="D11" s="228"/>
      <c r="E11" s="228"/>
      <c r="F11" s="228"/>
      <c r="G11" s="228"/>
      <c r="H11" s="228"/>
      <c r="I11" s="229"/>
      <c r="J11" s="95" t="s">
        <v>195</v>
      </c>
      <c r="K11" s="93"/>
      <c r="L11" s="93"/>
      <c r="M11" s="62"/>
      <c r="N11" s="62"/>
      <c r="O11" s="62"/>
      <c r="P11" s="62"/>
      <c r="Q11" s="62"/>
      <c r="R11" s="62"/>
      <c r="S11" s="62"/>
      <c r="T11" s="62"/>
      <c r="U11" s="62"/>
      <c r="V11" s="62"/>
      <c r="W11" s="62"/>
      <c r="X11" s="62"/>
      <c r="Y11" s="62"/>
      <c r="Z11" s="62"/>
      <c r="AA11" s="62"/>
      <c r="AB11" s="62"/>
      <c r="AC11" s="62"/>
      <c r="AD11" s="62"/>
      <c r="AE11" s="62"/>
      <c r="AF11" s="62"/>
      <c r="AG11" s="62"/>
    </row>
    <row r="12" spans="2:33" ht="19.5" customHeight="1" x14ac:dyDescent="0.25">
      <c r="B12" s="498" t="str">
        <f>Survey!B31</f>
        <v>7.  Is unit a humiditrol type unit?</v>
      </c>
      <c r="C12" s="228"/>
      <c r="D12" s="228"/>
      <c r="E12" s="228"/>
      <c r="F12" s="228"/>
      <c r="G12" s="228"/>
      <c r="H12" s="228"/>
      <c r="I12" s="229"/>
      <c r="J12" s="95" t="s">
        <v>195</v>
      </c>
      <c r="K12" s="93"/>
      <c r="L12" s="93"/>
      <c r="M12" s="94"/>
      <c r="N12" s="94"/>
      <c r="O12" s="94"/>
      <c r="P12" s="94"/>
      <c r="Q12" s="94"/>
      <c r="R12" s="94"/>
      <c r="S12" s="94"/>
      <c r="T12" s="94"/>
      <c r="U12" s="94"/>
      <c r="V12" s="94"/>
      <c r="W12" s="94"/>
      <c r="X12" s="94"/>
      <c r="Y12" s="94"/>
      <c r="Z12" s="94"/>
      <c r="AA12" s="94"/>
      <c r="AB12" s="94"/>
      <c r="AC12" s="94"/>
      <c r="AD12" s="94"/>
      <c r="AE12" s="94"/>
      <c r="AF12" s="94"/>
      <c r="AG12" s="94"/>
    </row>
    <row r="13" spans="2:33" ht="19.5" customHeight="1" x14ac:dyDescent="0.25">
      <c r="B13" s="321" t="str">
        <f>Survey!B33</f>
        <v>8.  Is the humidity sensor wired?  If NO,  enter unit tonnage.</v>
      </c>
      <c r="C13" s="228"/>
      <c r="D13" s="228"/>
      <c r="E13" s="228"/>
      <c r="F13" s="228"/>
      <c r="G13" s="228"/>
      <c r="H13" s="228"/>
      <c r="I13" s="270"/>
      <c r="J13" s="99" t="s">
        <v>195</v>
      </c>
      <c r="K13" s="93"/>
      <c r="L13" s="93"/>
      <c r="M13" s="62"/>
      <c r="N13" s="62"/>
      <c r="O13" s="62"/>
      <c r="P13" s="62"/>
      <c r="Q13" s="62"/>
      <c r="R13" s="62"/>
      <c r="S13" s="62"/>
      <c r="T13" s="62"/>
      <c r="U13" s="62"/>
      <c r="V13" s="62"/>
      <c r="W13" s="62"/>
      <c r="X13" s="62"/>
      <c r="Y13" s="62"/>
      <c r="Z13" s="62"/>
      <c r="AA13" s="62"/>
      <c r="AB13" s="62"/>
      <c r="AC13" s="62"/>
      <c r="AD13" s="62"/>
      <c r="AE13" s="62"/>
      <c r="AF13" s="62"/>
      <c r="AG13" s="62"/>
    </row>
    <row r="14" spans="2:33" ht="30" customHeight="1" x14ac:dyDescent="0.25">
      <c r="B14" s="483" t="str">
        <f>Survey!B35</f>
        <v>9. In table below record As-Built size of gas lines at gas meter riser, B1, B2, B3, B4, B5 etc. The cells below will auto populate when table is filled in.</v>
      </c>
      <c r="C14" s="228"/>
      <c r="D14" s="228"/>
      <c r="E14" s="228"/>
      <c r="F14" s="228"/>
      <c r="G14" s="228"/>
      <c r="H14" s="228"/>
      <c r="I14" s="270"/>
      <c r="J14" s="102" t="str">
        <f>Survey!P151</f>
        <v>2"</v>
      </c>
      <c r="K14" s="62"/>
      <c r="L14" s="62"/>
      <c r="M14" s="97"/>
      <c r="N14" s="97"/>
      <c r="O14" s="97"/>
      <c r="P14" s="97"/>
      <c r="Q14" s="97"/>
      <c r="R14" s="97"/>
      <c r="S14" s="97"/>
      <c r="T14" s="97"/>
      <c r="U14" s="97"/>
      <c r="V14" s="97"/>
      <c r="W14" s="97"/>
      <c r="X14" s="97"/>
      <c r="Y14" s="97"/>
      <c r="Z14" s="97"/>
      <c r="AA14" s="97"/>
      <c r="AB14" s="97"/>
      <c r="AC14" s="97"/>
      <c r="AD14" s="97"/>
      <c r="AE14" s="97"/>
      <c r="AF14" s="97"/>
      <c r="AG14" s="97"/>
    </row>
    <row r="15" spans="2:33" ht="30" customHeight="1" x14ac:dyDescent="0.25">
      <c r="B15" s="483" t="str">
        <f>Survey!B37</f>
        <v>10. In the table below record the As-Built gas line drops D1, D2, D3, D4, D5 etc.  The cells below will auto-populate when table in filled in.</v>
      </c>
      <c r="C15" s="228"/>
      <c r="D15" s="228"/>
      <c r="E15" s="228"/>
      <c r="F15" s="228"/>
      <c r="G15" s="228"/>
      <c r="H15" s="228"/>
      <c r="I15" s="270"/>
      <c r="J15" s="101" t="str">
        <f>Survey!AZ151</f>
        <v>1-1/2"</v>
      </c>
      <c r="K15" s="97"/>
      <c r="L15" s="97"/>
      <c r="M15" s="97"/>
      <c r="N15" s="97"/>
      <c r="O15" s="97"/>
      <c r="P15" s="97"/>
      <c r="Q15" s="97"/>
      <c r="R15" s="97"/>
      <c r="S15" s="97"/>
      <c r="T15" s="97"/>
      <c r="U15" s="97"/>
      <c r="V15" s="97"/>
      <c r="W15" s="97"/>
      <c r="X15" s="97"/>
      <c r="Y15" s="97"/>
      <c r="Z15" s="97"/>
      <c r="AA15" s="97"/>
      <c r="AB15" s="97"/>
      <c r="AC15" s="97"/>
      <c r="AD15" s="97"/>
      <c r="AE15" s="97"/>
      <c r="AF15" s="97"/>
      <c r="AG15" s="97"/>
    </row>
    <row r="16" spans="2:33" ht="19.5" customHeight="1" x14ac:dyDescent="0.25">
      <c r="B16" s="321" t="str">
        <f>Survey!B39</f>
        <v>11.  Record size of gas line going into unit.  NOTE: Pull down menu in cells.</v>
      </c>
      <c r="C16" s="228"/>
      <c r="D16" s="228"/>
      <c r="E16" s="228"/>
      <c r="F16" s="228"/>
      <c r="G16" s="228"/>
      <c r="H16" s="228"/>
      <c r="I16" s="270"/>
      <c r="J16" s="103">
        <v>1</v>
      </c>
      <c r="K16" s="62"/>
      <c r="L16" s="62"/>
      <c r="M16" s="62"/>
      <c r="N16" s="62"/>
      <c r="O16" s="62"/>
      <c r="P16" s="62"/>
      <c r="Q16" s="62"/>
      <c r="R16" s="62"/>
      <c r="S16" s="62"/>
      <c r="T16" s="62"/>
      <c r="U16" s="62"/>
      <c r="V16" s="62"/>
      <c r="W16" s="62"/>
      <c r="X16" s="62"/>
      <c r="Y16" s="62"/>
      <c r="Z16" s="62"/>
      <c r="AA16" s="62"/>
      <c r="AB16" s="62"/>
      <c r="AC16" s="62"/>
      <c r="AD16" s="62"/>
      <c r="AE16" s="62"/>
      <c r="AF16" s="62"/>
      <c r="AG16" s="62"/>
    </row>
    <row r="17" spans="2:33" ht="19.5" customHeight="1" x14ac:dyDescent="0.25">
      <c r="B17" s="321" t="str">
        <f>Survey!B41</f>
        <v>12.  Is a smoke detector present in unit?  If NO, enter unit tonnage.</v>
      </c>
      <c r="C17" s="228"/>
      <c r="D17" s="228"/>
      <c r="E17" s="228"/>
      <c r="F17" s="228"/>
      <c r="G17" s="228"/>
      <c r="H17" s="228"/>
      <c r="I17" s="270"/>
      <c r="J17" s="103" t="s">
        <v>195</v>
      </c>
      <c r="K17" s="93"/>
      <c r="L17" s="93"/>
      <c r="M17" s="62"/>
      <c r="N17" s="62"/>
      <c r="O17" s="62"/>
      <c r="P17" s="62"/>
      <c r="Q17" s="62"/>
      <c r="R17" s="62"/>
      <c r="S17" s="62"/>
      <c r="T17" s="62"/>
      <c r="U17" s="62"/>
      <c r="V17" s="62"/>
      <c r="W17" s="62"/>
      <c r="X17" s="62"/>
      <c r="Y17" s="62"/>
      <c r="Z17" s="62"/>
      <c r="AA17" s="62"/>
      <c r="AB17" s="62"/>
      <c r="AC17" s="62"/>
      <c r="AD17" s="62"/>
      <c r="AE17" s="62"/>
      <c r="AF17" s="62"/>
      <c r="AG17" s="62"/>
    </row>
    <row r="18" spans="2:33" ht="30" customHeight="1" x14ac:dyDescent="0.25">
      <c r="B18" s="483" t="str">
        <f>Survey!B43</f>
        <v>13.  Is the smoke detector inlet sampling tube capped?  If NO, enter unit tonnage.</v>
      </c>
      <c r="C18" s="228"/>
      <c r="D18" s="228"/>
      <c r="E18" s="228"/>
      <c r="F18" s="228"/>
      <c r="G18" s="228"/>
      <c r="H18" s="228"/>
      <c r="I18" s="270"/>
      <c r="J18" s="99" t="s">
        <v>195</v>
      </c>
      <c r="K18" s="93"/>
      <c r="L18" s="93"/>
      <c r="M18" s="62"/>
      <c r="N18" s="62"/>
      <c r="O18" s="62"/>
      <c r="P18" s="62"/>
      <c r="Q18" s="62"/>
      <c r="R18" s="62"/>
      <c r="S18" s="62"/>
      <c r="T18" s="62"/>
      <c r="U18" s="62"/>
      <c r="V18" s="62"/>
      <c r="W18" s="62"/>
      <c r="X18" s="62"/>
      <c r="Y18" s="62"/>
      <c r="Z18" s="62"/>
      <c r="AA18" s="62"/>
      <c r="AB18" s="62"/>
      <c r="AC18" s="62"/>
      <c r="AD18" s="62"/>
      <c r="AE18" s="62"/>
      <c r="AF18" s="62"/>
      <c r="AG18" s="62"/>
    </row>
    <row r="19" spans="2:33" ht="30" customHeight="1" x14ac:dyDescent="0.25">
      <c r="B19" s="483" t="str">
        <f>Survey!B45</f>
        <v>14.  Check smoke detector module light. If light RED or an AMBER color, enter unit tonnage.</v>
      </c>
      <c r="C19" s="228"/>
      <c r="D19" s="228"/>
      <c r="E19" s="228"/>
      <c r="F19" s="228"/>
      <c r="G19" s="228"/>
      <c r="H19" s="228"/>
      <c r="I19" s="270"/>
      <c r="J19" s="99" t="s">
        <v>195</v>
      </c>
      <c r="K19" s="93"/>
      <c r="L19" s="93"/>
      <c r="M19" s="62"/>
      <c r="N19" s="62"/>
      <c r="O19" s="62"/>
      <c r="P19" s="62"/>
      <c r="Q19" s="62"/>
      <c r="R19" s="62"/>
      <c r="S19" s="62"/>
      <c r="T19" s="62"/>
      <c r="U19" s="62"/>
      <c r="V19" s="62"/>
      <c r="W19" s="62"/>
      <c r="X19" s="62"/>
      <c r="Y19" s="62"/>
      <c r="Z19" s="62"/>
      <c r="AA19" s="62"/>
      <c r="AB19" s="62"/>
      <c r="AC19" s="62"/>
      <c r="AD19" s="62"/>
      <c r="AE19" s="62"/>
      <c r="AF19" s="62"/>
      <c r="AG19" s="62"/>
    </row>
    <row r="20" spans="2:33" ht="19.5" customHeight="1" x14ac:dyDescent="0.25">
      <c r="B20" s="321" t="str">
        <f>Survey!B47</f>
        <v>15.  Is smoke detector dust plugs capped?  If YES, enter unit tonnage.</v>
      </c>
      <c r="C20" s="228"/>
      <c r="D20" s="228"/>
      <c r="E20" s="228"/>
      <c r="F20" s="228"/>
      <c r="G20" s="228"/>
      <c r="H20" s="228"/>
      <c r="I20" s="270"/>
      <c r="J20" s="99" t="s">
        <v>195</v>
      </c>
      <c r="K20" s="93"/>
      <c r="L20" s="93"/>
      <c r="M20" s="62"/>
      <c r="N20" s="62"/>
      <c r="O20" s="62"/>
      <c r="P20" s="62"/>
      <c r="Q20" s="62"/>
      <c r="R20" s="62"/>
      <c r="S20" s="62"/>
      <c r="T20" s="62"/>
      <c r="U20" s="62"/>
      <c r="V20" s="62"/>
      <c r="W20" s="62"/>
      <c r="X20" s="62"/>
      <c r="Y20" s="62"/>
      <c r="Z20" s="62"/>
      <c r="AA20" s="62"/>
      <c r="AB20" s="62"/>
      <c r="AC20" s="62"/>
      <c r="AD20" s="62"/>
      <c r="AE20" s="62"/>
      <c r="AF20" s="62"/>
      <c r="AG20" s="62"/>
    </row>
    <row r="21" spans="2:33" ht="30" customHeight="1" x14ac:dyDescent="0.25">
      <c r="B21" s="483" t="str">
        <f>Survey!B49</f>
        <v>16.  Is hub (hub houses bearings and located at center of pulley) at the tensioner intact?  If NO, enter unit tonnage.</v>
      </c>
      <c r="C21" s="228"/>
      <c r="D21" s="228"/>
      <c r="E21" s="228"/>
      <c r="F21" s="228"/>
      <c r="G21" s="228"/>
      <c r="H21" s="228"/>
      <c r="I21" s="270"/>
      <c r="J21" s="99" t="s">
        <v>195</v>
      </c>
      <c r="K21" s="93"/>
      <c r="L21" s="93"/>
      <c r="M21" s="62"/>
      <c r="N21" s="62"/>
      <c r="O21" s="62"/>
      <c r="P21" s="62"/>
      <c r="Q21" s="62"/>
      <c r="R21" s="62"/>
      <c r="S21" s="62"/>
      <c r="T21" s="62"/>
      <c r="U21" s="62"/>
      <c r="V21" s="62"/>
      <c r="W21" s="62"/>
      <c r="X21" s="62"/>
      <c r="Y21" s="62"/>
      <c r="Z21" s="62"/>
      <c r="AA21" s="62"/>
      <c r="AB21" s="62"/>
      <c r="AC21" s="62"/>
      <c r="AD21" s="62"/>
      <c r="AE21" s="62"/>
      <c r="AF21" s="62"/>
      <c r="AG21" s="62"/>
    </row>
    <row r="22" spans="2:33" ht="19.5" customHeight="1" x14ac:dyDescent="0.25">
      <c r="B22" s="321" t="str">
        <f>Survey!B51</f>
        <v>17. Is belt tensioner installed?  If NO, enter unit tonnage.</v>
      </c>
      <c r="C22" s="228"/>
      <c r="D22" s="228"/>
      <c r="E22" s="228"/>
      <c r="F22" s="228"/>
      <c r="G22" s="228"/>
      <c r="H22" s="228"/>
      <c r="I22" s="270"/>
      <c r="J22" s="99" t="s">
        <v>195</v>
      </c>
      <c r="K22" s="93"/>
      <c r="L22" s="93"/>
      <c r="M22" s="62"/>
      <c r="N22" s="62"/>
      <c r="O22" s="62"/>
      <c r="P22" s="62"/>
      <c r="Q22" s="62"/>
      <c r="R22" s="62"/>
      <c r="S22" s="62"/>
      <c r="T22" s="62"/>
      <c r="U22" s="62"/>
      <c r="V22" s="62"/>
      <c r="W22" s="62"/>
      <c r="X22" s="62"/>
      <c r="Y22" s="62"/>
      <c r="Z22" s="62"/>
      <c r="AA22" s="62"/>
      <c r="AB22" s="62"/>
      <c r="AC22" s="62"/>
      <c r="AD22" s="62"/>
      <c r="AE22" s="62"/>
      <c r="AF22" s="62"/>
      <c r="AG22" s="62"/>
    </row>
    <row r="23" spans="2:33" ht="30" customHeight="1" x14ac:dyDescent="0.25">
      <c r="B23" s="483" t="str">
        <f>Survey!B53</f>
        <v>18. Look for damage/indentions at pulleys?  If damage found, enter unit tonnage.</v>
      </c>
      <c r="C23" s="228"/>
      <c r="D23" s="228"/>
      <c r="E23" s="228"/>
      <c r="F23" s="228"/>
      <c r="G23" s="228"/>
      <c r="H23" s="228"/>
      <c r="I23" s="270"/>
      <c r="J23" s="99" t="s">
        <v>195</v>
      </c>
      <c r="K23" s="93"/>
      <c r="L23" s="93"/>
      <c r="M23" s="62"/>
      <c r="N23" s="62"/>
      <c r="O23" s="62"/>
      <c r="P23" s="62"/>
      <c r="Q23" s="62"/>
      <c r="R23" s="62"/>
      <c r="S23" s="62"/>
      <c r="T23" s="62"/>
      <c r="U23" s="62"/>
      <c r="V23" s="62"/>
      <c r="W23" s="62"/>
      <c r="X23" s="62"/>
      <c r="Y23" s="62"/>
      <c r="Z23" s="62"/>
      <c r="AA23" s="62"/>
      <c r="AB23" s="62"/>
      <c r="AC23" s="62"/>
      <c r="AD23" s="62"/>
      <c r="AE23" s="62"/>
      <c r="AF23" s="62"/>
      <c r="AG23" s="62"/>
    </row>
    <row r="24" spans="2:33" ht="30" customHeight="1" x14ac:dyDescent="0.25">
      <c r="B24" s="483" t="str">
        <f>Survey!B55</f>
        <v>19. Check motor sheave to assure it can be adjusted.  If cannot be adJusted, enter unit tonnage, &amp; part #'S in misc notes.</v>
      </c>
      <c r="C24" s="228"/>
      <c r="D24" s="228"/>
      <c r="E24" s="228"/>
      <c r="F24" s="228"/>
      <c r="G24" s="228"/>
      <c r="H24" s="228"/>
      <c r="I24" s="270"/>
      <c r="J24" s="99" t="s">
        <v>195</v>
      </c>
      <c r="K24" s="93"/>
      <c r="L24" s="93"/>
      <c r="M24" s="97"/>
      <c r="N24" s="97"/>
      <c r="O24" s="97"/>
      <c r="P24" s="97"/>
      <c r="Q24" s="97"/>
      <c r="R24" s="97"/>
      <c r="S24" s="97"/>
      <c r="T24" s="97"/>
      <c r="U24" s="97"/>
      <c r="V24" s="97"/>
      <c r="W24" s="97"/>
      <c r="X24" s="97"/>
      <c r="Y24" s="97"/>
      <c r="Z24" s="97"/>
      <c r="AA24" s="97"/>
      <c r="AB24" s="97"/>
      <c r="AC24" s="97"/>
      <c r="AD24" s="97"/>
      <c r="AE24" s="97"/>
      <c r="AF24" s="97"/>
      <c r="AG24" s="97"/>
    </row>
    <row r="25" spans="2:33" ht="19.5" customHeight="1" x14ac:dyDescent="0.25">
      <c r="B25" s="321" t="str">
        <f>Survey!B57</f>
        <v>20. Record belt size.</v>
      </c>
      <c r="C25" s="228"/>
      <c r="D25" s="228"/>
      <c r="E25" s="228"/>
      <c r="F25" s="228"/>
      <c r="G25" s="228"/>
      <c r="H25" s="228"/>
      <c r="I25" s="270"/>
      <c r="J25" s="99" t="s">
        <v>199</v>
      </c>
      <c r="K25" s="93"/>
      <c r="L25" s="93"/>
      <c r="M25" s="62"/>
      <c r="N25" s="62"/>
      <c r="O25" s="62"/>
      <c r="P25" s="62"/>
      <c r="Q25" s="62"/>
      <c r="R25" s="62"/>
      <c r="S25" s="62"/>
      <c r="T25" s="62"/>
      <c r="U25" s="62"/>
      <c r="V25" s="62"/>
      <c r="W25" s="62"/>
      <c r="X25" s="62"/>
      <c r="Y25" s="62"/>
      <c r="Z25" s="62"/>
      <c r="AA25" s="62"/>
      <c r="AB25" s="62"/>
      <c r="AC25" s="62"/>
      <c r="AD25" s="62"/>
      <c r="AE25" s="62"/>
      <c r="AF25" s="62"/>
      <c r="AG25" s="62"/>
    </row>
    <row r="26" spans="2:33" ht="19.5" customHeight="1" x14ac:dyDescent="0.25">
      <c r="B26" s="497" t="str">
        <f>Survey!B59</f>
        <v>21.  Identify any damage to the blower.  If DAMAGE found, enter unit tonnage.</v>
      </c>
      <c r="C26" s="228"/>
      <c r="D26" s="228"/>
      <c r="E26" s="228"/>
      <c r="F26" s="228"/>
      <c r="G26" s="228"/>
      <c r="H26" s="228"/>
      <c r="I26" s="270"/>
      <c r="J26" s="99" t="s">
        <v>195</v>
      </c>
      <c r="K26" s="93"/>
      <c r="L26" s="93"/>
      <c r="M26" s="62"/>
      <c r="N26" s="62"/>
      <c r="O26" s="62"/>
      <c r="P26" s="62"/>
      <c r="Q26" s="62"/>
      <c r="R26" s="62"/>
      <c r="S26" s="62"/>
      <c r="T26" s="62"/>
      <c r="U26" s="62"/>
      <c r="V26" s="62"/>
      <c r="W26" s="62"/>
      <c r="X26" s="62"/>
      <c r="Y26" s="62"/>
      <c r="Z26" s="62"/>
      <c r="AA26" s="62"/>
      <c r="AB26" s="62"/>
      <c r="AC26" s="62"/>
      <c r="AD26" s="62"/>
      <c r="AE26" s="62"/>
      <c r="AF26" s="62"/>
      <c r="AG26" s="62"/>
    </row>
    <row r="27" spans="2:33" ht="19.5" customHeight="1" x14ac:dyDescent="0.25">
      <c r="B27" s="321" t="str">
        <f>Survey!B61</f>
        <v>22.  Quantify cleanliness of blower.  If dirty, enter unit tonnage.</v>
      </c>
      <c r="C27" s="228"/>
      <c r="D27" s="228"/>
      <c r="E27" s="228"/>
      <c r="F27" s="228"/>
      <c r="G27" s="228"/>
      <c r="H27" s="228"/>
      <c r="I27" s="270"/>
      <c r="J27" s="99" t="s">
        <v>195</v>
      </c>
      <c r="K27" s="104"/>
      <c r="L27" s="104"/>
      <c r="M27" s="62"/>
      <c r="N27" s="62"/>
      <c r="O27" s="62"/>
      <c r="P27" s="62"/>
      <c r="Q27" s="62"/>
      <c r="R27" s="62"/>
      <c r="S27" s="62"/>
      <c r="T27" s="62"/>
      <c r="U27" s="62"/>
      <c r="V27" s="62"/>
      <c r="W27" s="62"/>
      <c r="X27" s="62"/>
      <c r="Y27" s="62"/>
      <c r="Z27" s="62"/>
      <c r="AA27" s="62"/>
      <c r="AB27" s="62"/>
      <c r="AC27" s="62"/>
      <c r="AD27" s="62"/>
      <c r="AE27" s="62"/>
      <c r="AF27" s="62"/>
      <c r="AG27" s="62"/>
    </row>
    <row r="28" spans="2:33" ht="30" customHeight="1" x14ac:dyDescent="0.25">
      <c r="B28" s="483" t="str">
        <f>Survey!B63</f>
        <v>23.  At blower motor start up is there a concernng amount of noise or vibration?  If so, enter unit tonnage.</v>
      </c>
      <c r="C28" s="228"/>
      <c r="D28" s="228"/>
      <c r="E28" s="228"/>
      <c r="F28" s="228"/>
      <c r="G28" s="228"/>
      <c r="H28" s="228"/>
      <c r="I28" s="270"/>
      <c r="J28" s="99" t="s">
        <v>195</v>
      </c>
      <c r="K28" s="93"/>
      <c r="L28" s="93"/>
      <c r="M28" s="62"/>
      <c r="N28" s="62"/>
      <c r="O28" s="62"/>
      <c r="P28" s="62"/>
      <c r="Q28" s="62"/>
      <c r="R28" s="62"/>
      <c r="S28" s="62"/>
      <c r="T28" s="62"/>
      <c r="U28" s="62"/>
      <c r="V28" s="62"/>
      <c r="W28" s="62"/>
      <c r="X28" s="62"/>
      <c r="Y28" s="62"/>
      <c r="Z28" s="62"/>
      <c r="AA28" s="62"/>
      <c r="AB28" s="62"/>
      <c r="AC28" s="62"/>
      <c r="AD28" s="62"/>
      <c r="AE28" s="62"/>
      <c r="AF28" s="62"/>
      <c r="AG28" s="62"/>
    </row>
    <row r="29" spans="2:33" ht="19.5" customHeight="1" x14ac:dyDescent="0.25">
      <c r="B29" s="321" t="str">
        <f>Survey!B65</f>
        <v>24.  Is blank plate secured on B-cabinets?  If NO, enter unit tonnage.</v>
      </c>
      <c r="C29" s="228"/>
      <c r="D29" s="228"/>
      <c r="E29" s="228"/>
      <c r="F29" s="228"/>
      <c r="G29" s="228"/>
      <c r="H29" s="228"/>
      <c r="I29" s="270"/>
      <c r="J29" s="99" t="s">
        <v>195</v>
      </c>
      <c r="K29" s="93"/>
      <c r="L29" s="93"/>
      <c r="M29" s="62"/>
      <c r="N29" s="62"/>
      <c r="O29" s="62"/>
      <c r="P29" s="62"/>
      <c r="Q29" s="62"/>
      <c r="R29" s="62"/>
      <c r="S29" s="62"/>
      <c r="T29" s="62"/>
      <c r="U29" s="62"/>
      <c r="V29" s="62"/>
      <c r="W29" s="62"/>
      <c r="X29" s="62"/>
      <c r="Y29" s="62"/>
      <c r="Z29" s="62"/>
      <c r="AA29" s="62"/>
      <c r="AB29" s="62"/>
      <c r="AC29" s="62"/>
      <c r="AD29" s="62"/>
      <c r="AE29" s="62"/>
      <c r="AF29" s="62"/>
      <c r="AG29" s="62"/>
    </row>
    <row r="30" spans="2:33" ht="19.5" customHeight="1" x14ac:dyDescent="0.25">
      <c r="B30" s="321" t="str">
        <f>Survey!B67</f>
        <v>25.  Is ductwork lined?  If  YES, enter unit tonnage.</v>
      </c>
      <c r="C30" s="228"/>
      <c r="D30" s="228"/>
      <c r="E30" s="228"/>
      <c r="F30" s="228"/>
      <c r="G30" s="228"/>
      <c r="H30" s="228"/>
      <c r="I30" s="270"/>
      <c r="J30" s="99" t="s">
        <v>195</v>
      </c>
      <c r="K30" s="93"/>
      <c r="L30" s="93"/>
      <c r="M30" s="62"/>
      <c r="N30" s="62"/>
      <c r="O30" s="62"/>
      <c r="P30" s="62"/>
      <c r="Q30" s="62"/>
      <c r="R30" s="62"/>
      <c r="S30" s="62"/>
      <c r="T30" s="62"/>
      <c r="U30" s="62"/>
      <c r="V30" s="62"/>
      <c r="W30" s="62"/>
      <c r="X30" s="62"/>
      <c r="Y30" s="62"/>
      <c r="Z30" s="62"/>
      <c r="AA30" s="62"/>
      <c r="AB30" s="62"/>
      <c r="AC30" s="62"/>
      <c r="AD30" s="62"/>
      <c r="AE30" s="62"/>
      <c r="AF30" s="62"/>
      <c r="AG30" s="62"/>
    </row>
    <row r="31" spans="2:33" ht="30" customHeight="1" x14ac:dyDescent="0.25">
      <c r="B31" s="483" t="str">
        <f>Survey!B69</f>
        <v>26. Are turning vanes present in the supply ducts of the units?  IF NO, insert unit tonnage.</v>
      </c>
      <c r="C31" s="228"/>
      <c r="D31" s="228"/>
      <c r="E31" s="228"/>
      <c r="F31" s="228"/>
      <c r="G31" s="228"/>
      <c r="H31" s="228"/>
      <c r="I31" s="270"/>
      <c r="J31" s="99" t="s">
        <v>195</v>
      </c>
      <c r="K31" s="93"/>
      <c r="L31" s="93"/>
      <c r="M31" s="62"/>
      <c r="N31" s="62"/>
      <c r="O31" s="62"/>
      <c r="P31" s="62"/>
      <c r="Q31" s="62"/>
      <c r="R31" s="62"/>
      <c r="S31" s="62"/>
      <c r="T31" s="62"/>
      <c r="U31" s="62"/>
      <c r="V31" s="62"/>
      <c r="W31" s="62"/>
      <c r="X31" s="62"/>
      <c r="Y31" s="62"/>
      <c r="Z31" s="62"/>
      <c r="AA31" s="62"/>
      <c r="AB31" s="62"/>
      <c r="AC31" s="62"/>
      <c r="AD31" s="62"/>
      <c r="AE31" s="62"/>
      <c r="AF31" s="62"/>
      <c r="AG31" s="62"/>
    </row>
    <row r="32" spans="2:33" ht="30" customHeight="1" x14ac:dyDescent="0.25">
      <c r="B32" s="483" t="str">
        <f>Survey!B71</f>
        <v>27. Are turning vanes single or double thickness?  If DOUBLE, enter unit tonnage.</v>
      </c>
      <c r="C32" s="228"/>
      <c r="D32" s="228"/>
      <c r="E32" s="228"/>
      <c r="F32" s="228"/>
      <c r="G32" s="228"/>
      <c r="H32" s="228"/>
      <c r="I32" s="270"/>
      <c r="J32" s="99" t="s">
        <v>195</v>
      </c>
      <c r="K32" s="93"/>
      <c r="L32" s="93"/>
      <c r="M32" s="62"/>
      <c r="N32" s="62"/>
      <c r="O32" s="62"/>
      <c r="P32" s="62"/>
      <c r="Q32" s="62"/>
      <c r="R32" s="62"/>
      <c r="S32" s="62"/>
      <c r="T32" s="62"/>
      <c r="U32" s="62"/>
      <c r="V32" s="62"/>
      <c r="W32" s="62"/>
      <c r="X32" s="62"/>
      <c r="Y32" s="62"/>
      <c r="Z32" s="62"/>
      <c r="AA32" s="62"/>
      <c r="AB32" s="62"/>
      <c r="AC32" s="62"/>
      <c r="AD32" s="62"/>
      <c r="AE32" s="62"/>
      <c r="AF32" s="62"/>
      <c r="AG32" s="62"/>
    </row>
    <row r="33" spans="2:33" ht="19.5" customHeight="1" x14ac:dyDescent="0.25">
      <c r="B33" s="321" t="str">
        <f>Survey!B73</f>
        <v>28. Is duct work seated and aligned?  If NO, enter unit tonnage.</v>
      </c>
      <c r="C33" s="228"/>
      <c r="D33" s="228"/>
      <c r="E33" s="228"/>
      <c r="F33" s="228"/>
      <c r="G33" s="228"/>
      <c r="H33" s="228"/>
      <c r="I33" s="270"/>
      <c r="J33" s="99" t="s">
        <v>195</v>
      </c>
      <c r="K33" s="93"/>
      <c r="L33" s="93"/>
      <c r="M33" s="62"/>
      <c r="N33" s="62"/>
      <c r="O33" s="62"/>
      <c r="P33" s="62"/>
      <c r="Q33" s="62"/>
      <c r="R33" s="62"/>
      <c r="S33" s="62"/>
      <c r="T33" s="62"/>
      <c r="U33" s="62"/>
      <c r="V33" s="62"/>
      <c r="W33" s="62"/>
      <c r="X33" s="62"/>
      <c r="Y33" s="62"/>
      <c r="Z33" s="62"/>
      <c r="AA33" s="62"/>
      <c r="AB33" s="62"/>
      <c r="AC33" s="62"/>
      <c r="AD33" s="62"/>
      <c r="AE33" s="62"/>
      <c r="AF33" s="62"/>
      <c r="AG33" s="62"/>
    </row>
    <row r="34" spans="2:33" ht="19.5" customHeight="1" x14ac:dyDescent="0.25">
      <c r="B34" s="321" t="str">
        <f>Survey!B75</f>
        <v>29. Is canvas connector present?  If NO, enter unit tonnage.</v>
      </c>
      <c r="C34" s="228"/>
      <c r="D34" s="228"/>
      <c r="E34" s="228"/>
      <c r="F34" s="228"/>
      <c r="G34" s="228"/>
      <c r="H34" s="228"/>
      <c r="I34" s="270"/>
      <c r="J34" s="99">
        <v>10</v>
      </c>
      <c r="K34" s="104"/>
      <c r="L34" s="104"/>
    </row>
    <row r="35" spans="2:33" ht="19.5" customHeight="1" x14ac:dyDescent="0.25">
      <c r="B35" s="321" t="str">
        <f>Survey!B77</f>
        <v>30.  Quantify cleanliness of duct.  If dirty, enter unit tonnage.</v>
      </c>
      <c r="C35" s="228"/>
      <c r="D35" s="228"/>
      <c r="E35" s="228"/>
      <c r="F35" s="228"/>
      <c r="G35" s="228"/>
      <c r="H35" s="228"/>
      <c r="I35" s="270"/>
      <c r="J35" s="99" t="s">
        <v>195</v>
      </c>
      <c r="K35" s="93"/>
      <c r="L35" s="93"/>
      <c r="M35" s="62"/>
      <c r="N35" s="62"/>
      <c r="O35" s="62"/>
      <c r="P35" s="62"/>
      <c r="Q35" s="62"/>
      <c r="R35" s="62"/>
      <c r="S35" s="62"/>
      <c r="T35" s="62"/>
      <c r="U35" s="62"/>
      <c r="V35" s="62"/>
      <c r="W35" s="62"/>
      <c r="X35" s="62"/>
      <c r="Y35" s="62"/>
      <c r="Z35" s="62"/>
      <c r="AA35" s="62"/>
      <c r="AB35" s="62"/>
      <c r="AC35" s="62"/>
      <c r="AD35" s="62"/>
      <c r="AE35" s="62"/>
      <c r="AF35" s="62"/>
      <c r="AG35" s="62"/>
    </row>
    <row r="36" spans="2:33" ht="30" customHeight="1" x14ac:dyDescent="0.25">
      <c r="B36" s="483" t="str">
        <f>Survey!B79</f>
        <v>31.  If turning vanes not present, is drop radiused?  If so, does radius equal the width of the duct? If not, enter tonnage.</v>
      </c>
      <c r="C36" s="228"/>
      <c r="D36" s="228"/>
      <c r="E36" s="228"/>
      <c r="F36" s="228"/>
      <c r="G36" s="228"/>
      <c r="H36" s="228"/>
      <c r="I36" s="270"/>
      <c r="J36" s="99" t="s">
        <v>89</v>
      </c>
      <c r="K36" s="93"/>
      <c r="L36" s="93"/>
      <c r="M36" s="62"/>
      <c r="N36" s="62"/>
      <c r="O36" s="62"/>
      <c r="P36" s="62"/>
      <c r="Q36" s="62"/>
      <c r="R36" s="62"/>
      <c r="S36" s="62"/>
      <c r="T36" s="62"/>
      <c r="U36" s="62"/>
      <c r="V36" s="62"/>
      <c r="W36" s="62"/>
      <c r="X36" s="62"/>
      <c r="Y36" s="62"/>
      <c r="Z36" s="62"/>
      <c r="AA36" s="62"/>
      <c r="AB36" s="62"/>
      <c r="AC36" s="62"/>
      <c r="AD36" s="62"/>
      <c r="AE36" s="62"/>
      <c r="AF36" s="62"/>
      <c r="AG36" s="62"/>
    </row>
    <row r="37" spans="2:33" ht="30" customHeight="1" x14ac:dyDescent="0.25">
      <c r="B37" s="483" t="str">
        <f>Survey!B81</f>
        <v>32.  Do units have prodigy boards?  If no, enter unit tonnage (identify only if the AC unit is an Energence unit).</v>
      </c>
      <c r="C37" s="228"/>
      <c r="D37" s="228"/>
      <c r="E37" s="228"/>
      <c r="F37" s="228"/>
      <c r="G37" s="228"/>
      <c r="H37" s="228"/>
      <c r="I37" s="270"/>
      <c r="J37" s="99" t="s">
        <v>195</v>
      </c>
      <c r="K37" s="93"/>
      <c r="L37" s="93"/>
      <c r="M37" s="62"/>
      <c r="N37" s="62"/>
      <c r="O37" s="62"/>
      <c r="P37" s="62"/>
      <c r="Q37" s="62"/>
      <c r="R37" s="62"/>
      <c r="S37" s="62"/>
      <c r="T37" s="62"/>
      <c r="U37" s="62"/>
      <c r="V37" s="62"/>
      <c r="W37" s="62"/>
      <c r="X37" s="62"/>
      <c r="Y37" s="62"/>
      <c r="Z37" s="62"/>
      <c r="AA37" s="62"/>
      <c r="AB37" s="62"/>
      <c r="AC37" s="62"/>
      <c r="AD37" s="62"/>
      <c r="AE37" s="62"/>
      <c r="AF37" s="62"/>
      <c r="AG37" s="62"/>
    </row>
    <row r="38" spans="2:33" ht="19.5" customHeight="1" x14ac:dyDescent="0.25">
      <c r="B38" s="483" t="str">
        <f>Survey!B83</f>
        <v>33.  Identify prodigy boards New or Old.  Answer New Green, N or Old Red, R.</v>
      </c>
      <c r="C38" s="228"/>
      <c r="D38" s="228"/>
      <c r="E38" s="228"/>
      <c r="F38" s="228"/>
      <c r="G38" s="228"/>
      <c r="H38" s="228"/>
      <c r="I38" s="270"/>
      <c r="J38" s="99" t="s">
        <v>198</v>
      </c>
      <c r="K38" s="93"/>
      <c r="L38" s="93"/>
      <c r="M38" s="62"/>
      <c r="N38" s="62"/>
      <c r="O38" s="62"/>
      <c r="P38" s="62"/>
      <c r="Q38" s="62"/>
      <c r="R38" s="62"/>
      <c r="S38" s="62"/>
      <c r="T38" s="62"/>
      <c r="U38" s="62"/>
      <c r="V38" s="62"/>
      <c r="W38" s="62"/>
      <c r="X38" s="62"/>
      <c r="Y38" s="62"/>
      <c r="Z38" s="62"/>
      <c r="AA38" s="62"/>
      <c r="AB38" s="62"/>
      <c r="AC38" s="62"/>
      <c r="AD38" s="62"/>
      <c r="AE38" s="62"/>
      <c r="AF38" s="62"/>
      <c r="AG38" s="62"/>
    </row>
    <row r="39" spans="2:33" ht="30" customHeight="1" x14ac:dyDescent="0.25">
      <c r="B39" s="483" t="str">
        <f>Survey!B85</f>
        <v>34.  If economizer actuator open, turn unit off to assure it closes.  If does not CLOSE enter unit tonnage.</v>
      </c>
      <c r="C39" s="228"/>
      <c r="D39" s="228"/>
      <c r="E39" s="228"/>
      <c r="F39" s="228"/>
      <c r="G39" s="228"/>
      <c r="H39" s="228"/>
      <c r="I39" s="270"/>
      <c r="J39" s="99" t="s">
        <v>195</v>
      </c>
      <c r="K39" s="93"/>
      <c r="L39" s="93"/>
      <c r="M39" s="62"/>
      <c r="N39" s="62"/>
      <c r="O39" s="62"/>
      <c r="P39" s="62"/>
      <c r="Q39" s="62"/>
      <c r="R39" s="62"/>
      <c r="S39" s="62"/>
      <c r="T39" s="62"/>
      <c r="U39" s="62"/>
      <c r="V39" s="62"/>
      <c r="W39" s="62"/>
      <c r="X39" s="62"/>
      <c r="Y39" s="62"/>
      <c r="Z39" s="62"/>
      <c r="AA39" s="62"/>
      <c r="AB39" s="62"/>
      <c r="AC39" s="62"/>
      <c r="AD39" s="62"/>
      <c r="AE39" s="62"/>
      <c r="AF39" s="62"/>
      <c r="AG39" s="62"/>
    </row>
    <row r="40" spans="2:33" ht="19.5" customHeight="1" x14ac:dyDescent="0.25">
      <c r="B40" s="321" t="str">
        <f>Survey!B87</f>
        <v>35.  Are actuator gears worn?  If yes, enter unit tonnage.</v>
      </c>
      <c r="C40" s="228"/>
      <c r="D40" s="228"/>
      <c r="E40" s="228"/>
      <c r="F40" s="228"/>
      <c r="G40" s="228"/>
      <c r="H40" s="228"/>
      <c r="I40" s="270"/>
      <c r="J40" s="99" t="s">
        <v>195</v>
      </c>
      <c r="K40" s="104"/>
      <c r="L40" s="104"/>
      <c r="M40" s="62"/>
      <c r="N40" s="62"/>
      <c r="O40" s="62"/>
      <c r="P40" s="62"/>
      <c r="Q40" s="62"/>
      <c r="R40" s="62"/>
      <c r="S40" s="62"/>
      <c r="T40" s="62"/>
      <c r="U40" s="62"/>
      <c r="V40" s="62"/>
      <c r="W40" s="62"/>
      <c r="X40" s="62"/>
      <c r="Y40" s="62"/>
      <c r="Z40" s="62"/>
      <c r="AA40" s="62"/>
      <c r="AB40" s="62"/>
      <c r="AC40" s="62"/>
      <c r="AD40" s="62"/>
      <c r="AE40" s="62"/>
      <c r="AF40" s="62"/>
      <c r="AG40" s="62"/>
    </row>
    <row r="41" spans="2:33" ht="30" customHeight="1" x14ac:dyDescent="0.25">
      <c r="B41" s="483" t="str">
        <f>Survey!B89</f>
        <v>36.  Verify outdoor damper position  can be adjusted.  If cannot be adjusted enter unit tonnage.</v>
      </c>
      <c r="C41" s="228"/>
      <c r="D41" s="228"/>
      <c r="E41" s="228"/>
      <c r="F41" s="228"/>
      <c r="G41" s="228"/>
      <c r="H41" s="228"/>
      <c r="I41" s="270"/>
      <c r="J41" s="99" t="s">
        <v>195</v>
      </c>
      <c r="K41" s="93"/>
      <c r="L41" s="93"/>
      <c r="M41" s="62"/>
      <c r="N41" s="62"/>
      <c r="O41" s="62"/>
      <c r="P41" s="62"/>
      <c r="Q41" s="62"/>
      <c r="R41" s="62"/>
      <c r="S41" s="62"/>
      <c r="T41" s="62"/>
      <c r="U41" s="62"/>
      <c r="V41" s="62"/>
      <c r="W41" s="62"/>
      <c r="X41" s="62"/>
      <c r="Y41" s="62"/>
      <c r="Z41" s="62"/>
      <c r="AA41" s="62"/>
      <c r="AB41" s="62"/>
      <c r="AC41" s="62"/>
      <c r="AD41" s="62"/>
      <c r="AE41" s="62"/>
      <c r="AF41" s="62"/>
      <c r="AG41" s="62"/>
    </row>
    <row r="42" spans="2:33" ht="19.5" customHeight="1" x14ac:dyDescent="0.25">
      <c r="B42" s="321" t="str">
        <f>Survey!B91</f>
        <v>37.  Is there any play in the actuator gear box?   If yes, enter unit tonnage</v>
      </c>
      <c r="C42" s="228"/>
      <c r="D42" s="228"/>
      <c r="E42" s="228"/>
      <c r="F42" s="228"/>
      <c r="G42" s="228"/>
      <c r="H42" s="228"/>
      <c r="I42" s="270"/>
      <c r="J42" s="99" t="s">
        <v>195</v>
      </c>
      <c r="K42" s="93"/>
      <c r="L42" s="93"/>
      <c r="M42" s="62"/>
      <c r="N42" s="62"/>
      <c r="O42" s="62"/>
      <c r="P42" s="62"/>
      <c r="Q42" s="62"/>
      <c r="R42" s="62"/>
      <c r="S42" s="62"/>
      <c r="T42" s="62"/>
      <c r="U42" s="62"/>
      <c r="V42" s="62"/>
      <c r="W42" s="62"/>
      <c r="X42" s="62"/>
      <c r="Y42" s="62"/>
      <c r="Z42" s="62"/>
      <c r="AA42" s="62"/>
      <c r="AB42" s="62"/>
      <c r="AC42" s="62"/>
      <c r="AD42" s="62"/>
      <c r="AE42" s="62"/>
      <c r="AF42" s="62"/>
      <c r="AG42" s="62"/>
    </row>
    <row r="43" spans="2:33" ht="30" customHeight="1" x14ac:dyDescent="0.25">
      <c r="B43" s="483" t="str">
        <f>Survey!B93</f>
        <v>38.  Check economizer setting at prodigy board.  If economizer set to zero, enter unit tonnage and re-set prodigy board to twenty percent.</v>
      </c>
      <c r="C43" s="228"/>
      <c r="D43" s="228"/>
      <c r="E43" s="228"/>
      <c r="F43" s="228"/>
      <c r="G43" s="228"/>
      <c r="H43" s="228"/>
      <c r="I43" s="270"/>
      <c r="J43" s="99" t="s">
        <v>195</v>
      </c>
      <c r="K43" s="93"/>
      <c r="L43" s="93"/>
      <c r="M43" s="97"/>
      <c r="N43" s="97"/>
      <c r="O43" s="97"/>
      <c r="P43" s="97"/>
      <c r="Q43" s="97"/>
      <c r="R43" s="97"/>
      <c r="S43" s="97"/>
      <c r="T43" s="97"/>
      <c r="U43" s="97"/>
      <c r="V43" s="97"/>
      <c r="W43" s="97"/>
      <c r="X43" s="97"/>
      <c r="Y43" s="97"/>
      <c r="Z43" s="97"/>
      <c r="AA43" s="97"/>
      <c r="AB43" s="97"/>
      <c r="AC43" s="97"/>
      <c r="AD43" s="97"/>
      <c r="AE43" s="97"/>
      <c r="AF43" s="97"/>
      <c r="AG43" s="97"/>
    </row>
    <row r="44" spans="2:33" ht="30" customHeight="1" x14ac:dyDescent="0.25">
      <c r="B44" s="483" t="str">
        <f>Survey!B95</f>
        <v>39.  Do filters meet CFA spec (2" pleated polyester/cotton with MERV rating of 7).  If no, enter unit tonnage.</v>
      </c>
      <c r="C44" s="228"/>
      <c r="D44" s="228"/>
      <c r="E44" s="228"/>
      <c r="F44" s="228"/>
      <c r="G44" s="228"/>
      <c r="H44" s="228"/>
      <c r="I44" s="270"/>
      <c r="J44" s="99" t="s">
        <v>195</v>
      </c>
      <c r="K44" s="93"/>
      <c r="L44" s="93"/>
      <c r="M44" s="62"/>
      <c r="N44" s="62"/>
      <c r="O44" s="62"/>
      <c r="P44" s="62"/>
      <c r="Q44" s="62"/>
      <c r="R44" s="62"/>
      <c r="S44" s="62"/>
      <c r="T44" s="62"/>
      <c r="U44" s="62"/>
      <c r="V44" s="62"/>
      <c r="W44" s="62"/>
      <c r="X44" s="62"/>
      <c r="Y44" s="62"/>
      <c r="Z44" s="62"/>
      <c r="AA44" s="62"/>
      <c r="AB44" s="62"/>
      <c r="AC44" s="62"/>
      <c r="AD44" s="62"/>
      <c r="AE44" s="62"/>
      <c r="AF44" s="62"/>
      <c r="AG44" s="62"/>
    </row>
    <row r="45" spans="2:33" ht="30" customHeight="1" x14ac:dyDescent="0.25">
      <c r="B45" s="483" t="str">
        <f>Survey!B97</f>
        <v>40.  Provide condensation pipe size.  Minimum 1" at playland unit, and 1.25" at all other units.  NOTE: DROP DOWN MENUS FOR PIPE SIZE.</v>
      </c>
      <c r="C45" s="228"/>
      <c r="D45" s="228"/>
      <c r="E45" s="228"/>
      <c r="F45" s="228"/>
      <c r="G45" s="228"/>
      <c r="H45" s="228"/>
      <c r="I45" s="270"/>
      <c r="J45" s="99">
        <v>1</v>
      </c>
      <c r="K45" s="93"/>
      <c r="L45" s="93"/>
      <c r="M45" s="97"/>
      <c r="N45" s="97"/>
      <c r="O45" s="97"/>
      <c r="P45" s="97"/>
      <c r="Q45" s="97"/>
      <c r="R45" s="97"/>
      <c r="S45" s="97"/>
      <c r="T45" s="97"/>
      <c r="U45" s="97"/>
      <c r="V45" s="97"/>
      <c r="W45" s="97"/>
      <c r="X45" s="97"/>
      <c r="Y45" s="97"/>
      <c r="Z45" s="97"/>
      <c r="AA45" s="97"/>
      <c r="AB45" s="97"/>
      <c r="AC45" s="97"/>
      <c r="AD45" s="97"/>
      <c r="AE45" s="97"/>
      <c r="AF45" s="97"/>
      <c r="AG45" s="97"/>
    </row>
    <row r="46" spans="2:33" ht="19.5" customHeight="1" x14ac:dyDescent="0.25">
      <c r="B46" s="321" t="str">
        <f>Survey!B99</f>
        <v>41.  Do condensation traps meet provided detail.  If NO, enter unit tonnage.</v>
      </c>
      <c r="C46" s="228"/>
      <c r="D46" s="228"/>
      <c r="E46" s="228"/>
      <c r="F46" s="228"/>
      <c r="G46" s="228"/>
      <c r="H46" s="228"/>
      <c r="I46" s="270"/>
      <c r="J46" s="99">
        <v>10</v>
      </c>
      <c r="K46" s="93"/>
      <c r="L46" s="93"/>
      <c r="M46" s="62"/>
      <c r="N46" s="62"/>
      <c r="O46" s="62"/>
      <c r="P46" s="62"/>
      <c r="Q46" s="62"/>
      <c r="R46" s="62"/>
      <c r="S46" s="62"/>
      <c r="T46" s="62"/>
      <c r="U46" s="62"/>
      <c r="V46" s="62"/>
      <c r="W46" s="62"/>
      <c r="X46" s="62"/>
      <c r="Y46" s="62"/>
      <c r="Z46" s="62"/>
      <c r="AA46" s="62"/>
      <c r="AB46" s="62"/>
      <c r="AC46" s="62"/>
      <c r="AD46" s="62"/>
      <c r="AE46" s="62"/>
      <c r="AF46" s="62"/>
      <c r="AG46" s="62"/>
    </row>
    <row r="47" spans="2:33" ht="19.5" customHeight="1" x14ac:dyDescent="0.25">
      <c r="B47" s="321" t="str">
        <f>Survey!B101</f>
        <v>42.  Do pre-filters need to be cleaned?  If YES, enter unit tonnage.</v>
      </c>
      <c r="C47" s="228"/>
      <c r="D47" s="228"/>
      <c r="E47" s="228"/>
      <c r="F47" s="228"/>
      <c r="G47" s="228"/>
      <c r="H47" s="228"/>
      <c r="I47" s="270"/>
      <c r="J47" s="99" t="s">
        <v>195</v>
      </c>
      <c r="K47" s="93"/>
      <c r="L47" s="93"/>
      <c r="M47" s="62"/>
      <c r="N47" s="62"/>
      <c r="O47" s="62"/>
      <c r="P47" s="62"/>
      <c r="Q47" s="62"/>
      <c r="R47" s="62"/>
      <c r="S47" s="62"/>
      <c r="T47" s="62"/>
      <c r="U47" s="62"/>
      <c r="V47" s="62"/>
      <c r="W47" s="62"/>
      <c r="X47" s="62"/>
      <c r="Y47" s="62"/>
      <c r="Z47" s="62"/>
      <c r="AA47" s="62"/>
      <c r="AB47" s="62"/>
      <c r="AC47" s="62"/>
      <c r="AD47" s="62"/>
      <c r="AE47" s="62"/>
      <c r="AF47" s="62"/>
      <c r="AG47" s="62"/>
    </row>
    <row r="48" spans="2:33" ht="19.5" customHeight="1" x14ac:dyDescent="0.25">
      <c r="B48" s="321" t="str">
        <f>Survey!B103</f>
        <v>43.  Do pre-filters need to be replaced?  If YES, enter unit tonnage.</v>
      </c>
      <c r="C48" s="228"/>
      <c r="D48" s="228"/>
      <c r="E48" s="228"/>
      <c r="F48" s="228"/>
      <c r="G48" s="228"/>
      <c r="H48" s="228"/>
      <c r="I48" s="270"/>
      <c r="J48" s="99" t="s">
        <v>195</v>
      </c>
      <c r="K48" s="93"/>
      <c r="L48" s="93"/>
      <c r="M48" s="62"/>
      <c r="N48" s="62"/>
      <c r="O48" s="62"/>
      <c r="P48" s="62"/>
      <c r="Q48" s="62"/>
      <c r="R48" s="62"/>
      <c r="S48" s="62"/>
      <c r="T48" s="62"/>
      <c r="U48" s="62"/>
      <c r="V48" s="62"/>
      <c r="W48" s="62"/>
      <c r="X48" s="62"/>
      <c r="Y48" s="62"/>
      <c r="Z48" s="62"/>
      <c r="AA48" s="62"/>
      <c r="AB48" s="62"/>
      <c r="AC48" s="62"/>
      <c r="AD48" s="62"/>
      <c r="AE48" s="62"/>
      <c r="AF48" s="62"/>
      <c r="AG48" s="62"/>
    </row>
    <row r="49" spans="2:33" ht="49.5" customHeight="1" x14ac:dyDescent="0.25">
      <c r="B49" s="484" t="str">
        <f>Survey!B105</f>
        <v>44.  Check Sun Coast panel terminal block for SINGLE PAIR TWISTED WITH FOIL SHIELD AND DRAIN WIRE.   If single pair twisted with foil shield NOT present enter unit tonnage.  See photo in insert twelve below.</v>
      </c>
      <c r="C49" s="286"/>
      <c r="D49" s="286"/>
      <c r="E49" s="286"/>
      <c r="F49" s="286"/>
      <c r="G49" s="286"/>
      <c r="H49" s="286"/>
      <c r="I49" s="288"/>
      <c r="J49" s="105" t="s">
        <v>195</v>
      </c>
      <c r="K49" s="93"/>
      <c r="L49" s="93"/>
      <c r="M49" s="97"/>
      <c r="N49" s="97"/>
      <c r="O49" s="97"/>
      <c r="P49" s="97"/>
      <c r="Q49" s="97"/>
      <c r="R49" s="97"/>
      <c r="S49" s="97"/>
      <c r="T49" s="97"/>
      <c r="U49" s="97"/>
      <c r="V49" s="97"/>
      <c r="W49" s="97"/>
      <c r="X49" s="97"/>
      <c r="Y49" s="97"/>
      <c r="Z49" s="97"/>
      <c r="AA49" s="97"/>
      <c r="AB49" s="97"/>
      <c r="AC49" s="97"/>
      <c r="AD49" s="97"/>
      <c r="AE49" s="97"/>
      <c r="AF49" s="97"/>
      <c r="AG49" s="97"/>
    </row>
    <row r="50" spans="2:33" ht="19.5" customHeight="1" x14ac:dyDescent="0.25">
      <c r="B50" s="501" t="s">
        <v>196</v>
      </c>
      <c r="C50" s="201"/>
      <c r="D50" s="201"/>
      <c r="E50" s="201"/>
      <c r="F50" s="201"/>
      <c r="G50" s="201"/>
      <c r="H50" s="201"/>
      <c r="I50" s="201"/>
      <c r="J50" s="245"/>
      <c r="K50" s="62"/>
      <c r="L50" s="62"/>
      <c r="M50" s="62"/>
      <c r="N50" s="62"/>
      <c r="O50" s="62"/>
      <c r="P50" s="62"/>
      <c r="Q50" s="62"/>
      <c r="R50" s="62"/>
      <c r="S50" s="62"/>
      <c r="T50" s="62"/>
      <c r="U50" s="62"/>
      <c r="V50" s="62"/>
      <c r="W50" s="62"/>
      <c r="X50" s="62"/>
      <c r="Y50" s="62"/>
      <c r="Z50" s="62"/>
      <c r="AA50" s="62"/>
      <c r="AB50" s="62"/>
      <c r="AC50" s="62"/>
      <c r="AD50" s="62"/>
      <c r="AE50" s="62"/>
      <c r="AF50" s="62"/>
      <c r="AG50" s="62"/>
    </row>
    <row r="51" spans="2:33" ht="30" customHeight="1" x14ac:dyDescent="0.25">
      <c r="B51" s="502"/>
      <c r="C51" s="263"/>
      <c r="D51" s="263"/>
      <c r="E51" s="263"/>
      <c r="F51" s="263"/>
      <c r="G51" s="263"/>
      <c r="H51" s="263"/>
      <c r="I51" s="263"/>
      <c r="J51" s="331"/>
      <c r="K51" s="62"/>
      <c r="L51" s="62"/>
      <c r="M51" s="62"/>
      <c r="N51" s="62"/>
      <c r="O51" s="62"/>
      <c r="P51" s="62"/>
      <c r="Q51" s="62"/>
      <c r="R51" s="62"/>
      <c r="S51" s="62"/>
      <c r="T51" s="62"/>
      <c r="U51" s="62"/>
      <c r="V51" s="62"/>
      <c r="W51" s="62"/>
      <c r="X51" s="62"/>
      <c r="Y51" s="62"/>
      <c r="Z51" s="62"/>
      <c r="AA51" s="62"/>
      <c r="AB51" s="62"/>
      <c r="AC51" s="62"/>
      <c r="AD51" s="62"/>
      <c r="AE51" s="62"/>
      <c r="AF51" s="62"/>
      <c r="AG51" s="62"/>
    </row>
    <row r="52" spans="2:33" ht="30" customHeight="1" x14ac:dyDescent="0.25">
      <c r="B52" s="425"/>
      <c r="C52" s="228"/>
      <c r="D52" s="228"/>
      <c r="E52" s="228"/>
      <c r="F52" s="228"/>
      <c r="G52" s="228"/>
      <c r="H52" s="228"/>
      <c r="I52" s="228"/>
      <c r="J52" s="237"/>
      <c r="K52" s="62"/>
      <c r="L52" s="62"/>
      <c r="M52" s="62"/>
      <c r="N52" s="62"/>
      <c r="O52" s="62"/>
      <c r="P52" s="62"/>
      <c r="Q52" s="62"/>
      <c r="R52" s="62"/>
      <c r="S52" s="62"/>
      <c r="T52" s="62"/>
      <c r="U52" s="62"/>
      <c r="V52" s="62"/>
      <c r="W52" s="62"/>
      <c r="X52" s="62"/>
      <c r="Y52" s="62"/>
      <c r="Z52" s="62"/>
      <c r="AA52" s="62"/>
      <c r="AB52" s="62"/>
      <c r="AC52" s="62"/>
      <c r="AD52" s="62"/>
      <c r="AE52" s="62"/>
      <c r="AF52" s="62"/>
      <c r="AG52" s="62"/>
    </row>
    <row r="53" spans="2:33" ht="30" customHeight="1" x14ac:dyDescent="0.25">
      <c r="B53" s="503"/>
      <c r="C53" s="302"/>
      <c r="D53" s="302"/>
      <c r="E53" s="302"/>
      <c r="F53" s="302"/>
      <c r="G53" s="302"/>
      <c r="H53" s="302"/>
      <c r="I53" s="302"/>
      <c r="J53" s="303"/>
    </row>
    <row r="54" spans="2:33" ht="30" customHeight="1" x14ac:dyDescent="0.3">
      <c r="J54" s="75"/>
    </row>
    <row r="55" spans="2:33" ht="30" customHeight="1" x14ac:dyDescent="0.3">
      <c r="J55" s="75"/>
    </row>
    <row r="56" spans="2:33" ht="30" customHeight="1" x14ac:dyDescent="0.3">
      <c r="J56" s="75"/>
    </row>
    <row r="57" spans="2:33" ht="30" customHeight="1" x14ac:dyDescent="0.3">
      <c r="J57" s="75"/>
    </row>
    <row r="58" spans="2:33" ht="30" customHeight="1" x14ac:dyDescent="0.3">
      <c r="J58" s="75"/>
    </row>
    <row r="59" spans="2:33" ht="30" customHeight="1" x14ac:dyDescent="0.3">
      <c r="J59" s="75"/>
    </row>
    <row r="60" spans="2:33" ht="30" customHeight="1" x14ac:dyDescent="0.3">
      <c r="J60" s="75"/>
    </row>
    <row r="61" spans="2:33" ht="30" customHeight="1" x14ac:dyDescent="0.3">
      <c r="J61" s="75"/>
    </row>
    <row r="62" spans="2:33" ht="30" customHeight="1" x14ac:dyDescent="0.3">
      <c r="J62" s="75"/>
    </row>
    <row r="63" spans="2:33" ht="30" customHeight="1" x14ac:dyDescent="0.3">
      <c r="J63" s="75"/>
    </row>
    <row r="64" spans="2:33" ht="30" customHeight="1" x14ac:dyDescent="0.3">
      <c r="J64" s="75"/>
    </row>
    <row r="65" spans="10:10" ht="30" customHeight="1" x14ac:dyDescent="0.3">
      <c r="J65" s="75"/>
    </row>
    <row r="66" spans="10:10" ht="30" customHeight="1" x14ac:dyDescent="0.3">
      <c r="J66" s="75"/>
    </row>
    <row r="67" spans="10:10" ht="30" customHeight="1" x14ac:dyDescent="0.3">
      <c r="J67" s="75"/>
    </row>
    <row r="68" spans="10:10" ht="30" customHeight="1" x14ac:dyDescent="0.3">
      <c r="J68" s="75"/>
    </row>
    <row r="69" spans="10:10" ht="30" customHeight="1" x14ac:dyDescent="0.3">
      <c r="J69" s="75"/>
    </row>
    <row r="70" spans="10:10" ht="30" customHeight="1" x14ac:dyDescent="0.3">
      <c r="J70" s="75"/>
    </row>
    <row r="71" spans="10:10" ht="30" customHeight="1" x14ac:dyDescent="0.3">
      <c r="J71" s="75"/>
    </row>
    <row r="72" spans="10:10" ht="30" customHeight="1" x14ac:dyDescent="0.3">
      <c r="J72" s="75"/>
    </row>
    <row r="73" spans="10:10" ht="15.75" customHeight="1" x14ac:dyDescent="0.3">
      <c r="J73" s="75"/>
    </row>
    <row r="74" spans="10:10" ht="15.75" customHeight="1" x14ac:dyDescent="0.3">
      <c r="J74" s="75"/>
    </row>
    <row r="75" spans="10:10" ht="15.75" customHeight="1" x14ac:dyDescent="0.3">
      <c r="J75" s="75"/>
    </row>
    <row r="76" spans="10:10" ht="15.75" customHeight="1" x14ac:dyDescent="0.3">
      <c r="J76" s="75"/>
    </row>
    <row r="77" spans="10:10" ht="15.75" customHeight="1" x14ac:dyDescent="0.3">
      <c r="J77" s="75"/>
    </row>
    <row r="78" spans="10:10" ht="15.75" customHeight="1" x14ac:dyDescent="0.3">
      <c r="J78" s="75"/>
    </row>
    <row r="79" spans="10:10" ht="15.75" customHeight="1" x14ac:dyDescent="0.3">
      <c r="J79" s="75"/>
    </row>
    <row r="80" spans="10:10" ht="15.75" customHeight="1" x14ac:dyDescent="0.3">
      <c r="J80" s="75"/>
    </row>
    <row r="81" spans="10:10" ht="15.75" customHeight="1" x14ac:dyDescent="0.3">
      <c r="J81" s="75"/>
    </row>
    <row r="82" spans="10:10" ht="15.75" customHeight="1" x14ac:dyDescent="0.3">
      <c r="J82" s="75"/>
    </row>
    <row r="83" spans="10:10" ht="15.75" customHeight="1" x14ac:dyDescent="0.3">
      <c r="J83" s="75"/>
    </row>
    <row r="84" spans="10:10" ht="15.75" customHeight="1" x14ac:dyDescent="0.3">
      <c r="J84" s="75"/>
    </row>
    <row r="85" spans="10:10" ht="15.75" customHeight="1" x14ac:dyDescent="0.3">
      <c r="J85" s="75"/>
    </row>
    <row r="86" spans="10:10" ht="15.75" customHeight="1" x14ac:dyDescent="0.3">
      <c r="J86" s="75"/>
    </row>
    <row r="87" spans="10:10" ht="15.75" customHeight="1" x14ac:dyDescent="0.3">
      <c r="J87" s="75"/>
    </row>
    <row r="88" spans="10:10" ht="15.75" customHeight="1" x14ac:dyDescent="0.3">
      <c r="J88" s="75"/>
    </row>
    <row r="89" spans="10:10" ht="15.75" customHeight="1" x14ac:dyDescent="0.3">
      <c r="J89" s="75"/>
    </row>
    <row r="90" spans="10:10" ht="15.75" customHeight="1" x14ac:dyDescent="0.3">
      <c r="J90" s="75"/>
    </row>
    <row r="91" spans="10:10" ht="15.75" customHeight="1" x14ac:dyDescent="0.3">
      <c r="J91" s="75"/>
    </row>
    <row r="92" spans="10:10" ht="15.75" customHeight="1" x14ac:dyDescent="0.3">
      <c r="J92" s="75"/>
    </row>
    <row r="93" spans="10:10" ht="15.75" customHeight="1" x14ac:dyDescent="0.3">
      <c r="J93" s="75"/>
    </row>
    <row r="94" spans="10:10" ht="15.75" customHeight="1" x14ac:dyDescent="0.3">
      <c r="J94" s="75"/>
    </row>
    <row r="95" spans="10:10" ht="15.75" customHeight="1" x14ac:dyDescent="0.3">
      <c r="J95" s="75"/>
    </row>
    <row r="96" spans="10:10" ht="15.75" customHeight="1" x14ac:dyDescent="0.3">
      <c r="J96" s="75"/>
    </row>
    <row r="97" spans="10:10" ht="15.75" customHeight="1" x14ac:dyDescent="0.3">
      <c r="J97" s="75"/>
    </row>
    <row r="98" spans="10:10" ht="15.75" customHeight="1" x14ac:dyDescent="0.3">
      <c r="J98" s="75"/>
    </row>
    <row r="99" spans="10:10" ht="15.75" customHeight="1" x14ac:dyDescent="0.3">
      <c r="J99" s="75"/>
    </row>
    <row r="100" spans="10:10" ht="15.75" customHeight="1" x14ac:dyDescent="0.3">
      <c r="J100" s="75"/>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B52:J52"/>
    <mergeCell ref="B53:J53"/>
    <mergeCell ref="B42:I42"/>
    <mergeCell ref="B43:I43"/>
    <mergeCell ref="B44:I44"/>
    <mergeCell ref="B45:I45"/>
    <mergeCell ref="B46:I46"/>
    <mergeCell ref="B47:I47"/>
    <mergeCell ref="B48:I48"/>
    <mergeCell ref="B40:I40"/>
    <mergeCell ref="B41:I41"/>
    <mergeCell ref="B49:I49"/>
    <mergeCell ref="B50:J50"/>
    <mergeCell ref="B51:J51"/>
    <mergeCell ref="B35:I35"/>
    <mergeCell ref="B36:I36"/>
    <mergeCell ref="B37:I37"/>
    <mergeCell ref="B38:I38"/>
    <mergeCell ref="B39:I39"/>
    <mergeCell ref="B30:I30"/>
    <mergeCell ref="B31:I31"/>
    <mergeCell ref="B32:I32"/>
    <mergeCell ref="B33:I33"/>
    <mergeCell ref="B34:I34"/>
    <mergeCell ref="B25:I25"/>
    <mergeCell ref="B26:I26"/>
    <mergeCell ref="B27:I27"/>
    <mergeCell ref="B28:I28"/>
    <mergeCell ref="B29:I29"/>
    <mergeCell ref="B20:I20"/>
    <mergeCell ref="B21:I21"/>
    <mergeCell ref="B22:I22"/>
    <mergeCell ref="B23:I23"/>
    <mergeCell ref="B24:I24"/>
    <mergeCell ref="B15:I15"/>
    <mergeCell ref="B16:I16"/>
    <mergeCell ref="B17:I17"/>
    <mergeCell ref="B18:I18"/>
    <mergeCell ref="B19:I19"/>
    <mergeCell ref="B10:I10"/>
    <mergeCell ref="B11:I11"/>
    <mergeCell ref="B12:I12"/>
    <mergeCell ref="B13:I13"/>
    <mergeCell ref="B14:I14"/>
    <mergeCell ref="E5:F5"/>
    <mergeCell ref="B6:I6"/>
    <mergeCell ref="B7:I7"/>
    <mergeCell ref="B8:I8"/>
    <mergeCell ref="B9:I9"/>
    <mergeCell ref="B1:E1"/>
    <mergeCell ref="F1:G1"/>
    <mergeCell ref="B2:E2"/>
    <mergeCell ref="B3:E3"/>
    <mergeCell ref="B4:E4"/>
  </mergeCells>
  <conditionalFormatting sqref="J16 J17:L26">
    <cfRule type="cellIs" dxfId="127" priority="17" operator="between">
      <formula>3</formula>
      <formula>30</formula>
    </cfRule>
  </conditionalFormatting>
  <conditionalFormatting sqref="J16 J17:L44">
    <cfRule type="cellIs" dxfId="126" priority="18" operator="equal">
      <formula>"C"</formula>
    </cfRule>
  </conditionalFormatting>
  <conditionalFormatting sqref="J6:L7">
    <cfRule type="cellIs" dxfId="125" priority="1" operator="between">
      <formula>3</formula>
      <formula>25</formula>
    </cfRule>
  </conditionalFormatting>
  <conditionalFormatting sqref="J6:L13">
    <cfRule type="cellIs" dxfId="124" priority="2" operator="equal">
      <formula>"C"</formula>
    </cfRule>
  </conditionalFormatting>
  <conditionalFormatting sqref="J8:L8">
    <cfRule type="cellIs" dxfId="123" priority="5" operator="between">
      <formula>3</formula>
      <formula>25</formula>
    </cfRule>
  </conditionalFormatting>
  <conditionalFormatting sqref="J9:L11">
    <cfRule type="cellIs" dxfId="122" priority="7" operator="between">
      <formula>3</formula>
      <formula>25</formula>
    </cfRule>
  </conditionalFormatting>
  <conditionalFormatting sqref="J12:L12">
    <cfRule type="cellIs" dxfId="121" priority="13" operator="equal">
      <formula>"HUM"</formula>
    </cfRule>
  </conditionalFormatting>
  <conditionalFormatting sqref="J13:L13">
    <cfRule type="cellIs" dxfId="120" priority="16" operator="between">
      <formula>3</formula>
      <formula>30</formula>
    </cfRule>
  </conditionalFormatting>
  <conditionalFormatting sqref="J27:L27">
    <cfRule type="cellIs" dxfId="119" priority="37" operator="between">
      <formula>3</formula>
      <formula>30</formula>
    </cfRule>
  </conditionalFormatting>
  <conditionalFormatting sqref="J28:L28">
    <cfRule type="cellIs" dxfId="118" priority="39" operator="between">
      <formula>3</formula>
      <formula>30</formula>
    </cfRule>
  </conditionalFormatting>
  <conditionalFormatting sqref="J29:L32">
    <cfRule type="cellIs" dxfId="117" priority="41" operator="between">
      <formula>3</formula>
      <formula>30</formula>
    </cfRule>
  </conditionalFormatting>
  <conditionalFormatting sqref="J33:L33">
    <cfRule type="cellIs" dxfId="116" priority="49" operator="between">
      <formula>3</formula>
      <formula>30</formula>
    </cfRule>
  </conditionalFormatting>
  <conditionalFormatting sqref="J34:L34">
    <cfRule type="cellIs" dxfId="115" priority="51" operator="between">
      <formula>3</formula>
      <formula>30</formula>
    </cfRule>
  </conditionalFormatting>
  <conditionalFormatting sqref="J35:L35">
    <cfRule type="cellIs" dxfId="114" priority="53" operator="between">
      <formula>3</formula>
      <formula>30</formula>
    </cfRule>
  </conditionalFormatting>
  <conditionalFormatting sqref="J36:L38">
    <cfRule type="cellIs" dxfId="113" priority="55" operator="between">
      <formula>3</formula>
      <formula>30</formula>
    </cfRule>
  </conditionalFormatting>
  <conditionalFormatting sqref="J39:L43">
    <cfRule type="cellIs" dxfId="112" priority="61" operator="between">
      <formula>3</formula>
      <formula>30</formula>
    </cfRule>
  </conditionalFormatting>
  <conditionalFormatting sqref="J44:L44">
    <cfRule type="cellIs" dxfId="111" priority="71" operator="between">
      <formula>3</formula>
      <formula>30</formula>
    </cfRule>
  </conditionalFormatting>
  <conditionalFormatting sqref="J46:L48">
    <cfRule type="cellIs" dxfId="110" priority="73" operator="between">
      <formula>3</formula>
      <formula>30</formula>
    </cfRule>
  </conditionalFormatting>
  <conditionalFormatting sqref="J46:L49">
    <cfRule type="cellIs" dxfId="109" priority="74" operator="equal">
      <formula>"C"</formula>
    </cfRule>
  </conditionalFormatting>
  <conditionalFormatting sqref="J49:L49">
    <cfRule type="cellIs" dxfId="108"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'Drop Menus'!$C$4:$C$7</xm:f>
          </x14:formula1>
          <xm:sqref>J16 J45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G1000"/>
  <sheetViews>
    <sheetView workbookViewId="0">
      <pane xSplit="1" ySplit="5" topLeftCell="B6" activePane="bottomRight" state="frozen"/>
      <selection pane="topRight" activeCell="B1" sqref="B1"/>
      <selection pane="bottomLeft" activeCell="A6" sqref="A6"/>
      <selection pane="bottomRight" activeCell="L2" sqref="L2"/>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486" t="s">
        <v>189</v>
      </c>
      <c r="C1" s="228"/>
      <c r="D1" s="228"/>
      <c r="E1" s="229"/>
      <c r="F1" s="487" t="str">
        <f>Survey!AA11</f>
        <v>Lennox</v>
      </c>
      <c r="G1" s="340"/>
      <c r="H1" s="106"/>
      <c r="I1" s="106"/>
      <c r="J1" s="107"/>
    </row>
    <row r="2" spans="2:33" ht="18" x14ac:dyDescent="0.35">
      <c r="B2" s="486" t="s">
        <v>190</v>
      </c>
      <c r="C2" s="228"/>
      <c r="D2" s="228"/>
      <c r="E2" s="229"/>
      <c r="F2" s="108" t="str">
        <f>Survey!AI11</f>
        <v>ENERGENCE</v>
      </c>
      <c r="G2" s="78"/>
      <c r="H2" s="78"/>
      <c r="I2" s="78"/>
      <c r="J2" s="109"/>
    </row>
    <row r="3" spans="2:33" ht="18" x14ac:dyDescent="0.35">
      <c r="B3" s="486" t="s">
        <v>191</v>
      </c>
      <c r="C3" s="228"/>
      <c r="D3" s="228"/>
      <c r="E3" s="229"/>
      <c r="F3" s="110" t="str">
        <f>Survey!M11</f>
        <v>LGH092H4BH4Y</v>
      </c>
      <c r="G3" s="78"/>
      <c r="H3" s="78"/>
      <c r="I3" s="78"/>
      <c r="J3" s="109"/>
    </row>
    <row r="4" spans="2:33" ht="18" x14ac:dyDescent="0.35">
      <c r="B4" s="486" t="s">
        <v>192</v>
      </c>
      <c r="C4" s="228"/>
      <c r="D4" s="228"/>
      <c r="E4" s="229"/>
      <c r="F4" s="110" t="str">
        <f>Survey!E11</f>
        <v>5620G08999</v>
      </c>
      <c r="G4" s="111"/>
      <c r="H4" s="78"/>
      <c r="I4" s="78"/>
      <c r="J4" s="109"/>
    </row>
    <row r="5" spans="2:33" ht="18" x14ac:dyDescent="0.35">
      <c r="B5" s="114"/>
      <c r="C5" s="115"/>
      <c r="D5" s="115"/>
      <c r="E5" s="492" t="s">
        <v>193</v>
      </c>
      <c r="F5" s="250"/>
      <c r="G5" s="90">
        <f ca="1">Survey!AF11</f>
        <v>3.3698630136986303</v>
      </c>
      <c r="H5" s="112" t="s">
        <v>194</v>
      </c>
      <c r="I5" s="112"/>
      <c r="J5" s="91" t="str">
        <f>Survey!X11</f>
        <v>7.5</v>
      </c>
    </row>
    <row r="6" spans="2:33" ht="30" customHeight="1" x14ac:dyDescent="0.25">
      <c r="B6" s="493" t="str">
        <f>Survey!B19</f>
        <v>1.  Using punch/screwdriver, prod heat exchanger tubes.  If holes found and/or or prod test fail enter unit tonnage and lock out.</v>
      </c>
      <c r="C6" s="256"/>
      <c r="D6" s="256"/>
      <c r="E6" s="256"/>
      <c r="F6" s="256"/>
      <c r="G6" s="256"/>
      <c r="H6" s="256"/>
      <c r="I6" s="225"/>
      <c r="J6" s="92" t="s">
        <v>195</v>
      </c>
      <c r="K6" s="93"/>
      <c r="L6" s="93"/>
      <c r="M6" s="94">
        <f>SUM(Survey!CE18:CE21)</f>
        <v>0</v>
      </c>
      <c r="N6" s="94"/>
      <c r="O6" s="94"/>
      <c r="P6" s="94"/>
      <c r="Q6" s="94"/>
      <c r="R6" s="94"/>
      <c r="S6" s="94"/>
      <c r="T6" s="94"/>
      <c r="U6" s="94"/>
      <c r="V6" s="94"/>
      <c r="W6" s="94"/>
      <c r="X6" s="94"/>
      <c r="Y6" s="94"/>
      <c r="Z6" s="94"/>
      <c r="AA6" s="94"/>
      <c r="AB6" s="94"/>
      <c r="AC6" s="94"/>
      <c r="AD6" s="94"/>
      <c r="AE6" s="94"/>
      <c r="AF6" s="94"/>
      <c r="AG6" s="94"/>
    </row>
    <row r="7" spans="2:33" ht="30" customHeight="1" x14ac:dyDescent="0.25">
      <c r="B7" s="483" t="str">
        <f>Survey!B21</f>
        <v>2.  Quantify damage/deterioration to the condenser coil (0% to 100%).  If greater than 50% enter unit tonnage.</v>
      </c>
      <c r="C7" s="228"/>
      <c r="D7" s="228"/>
      <c r="E7" s="228"/>
      <c r="F7" s="228"/>
      <c r="G7" s="228"/>
      <c r="H7" s="228"/>
      <c r="I7" s="229"/>
      <c r="J7" s="95" t="s">
        <v>195</v>
      </c>
      <c r="K7" s="93"/>
      <c r="L7" s="93"/>
      <c r="M7" s="96"/>
      <c r="N7" s="96"/>
      <c r="O7" s="96"/>
      <c r="P7" s="96"/>
      <c r="Q7" s="96"/>
      <c r="R7" s="96"/>
      <c r="S7" s="96"/>
      <c r="T7" s="96"/>
      <c r="U7" s="96"/>
      <c r="V7" s="96"/>
      <c r="W7" s="96"/>
      <c r="X7" s="96"/>
      <c r="Y7" s="96"/>
      <c r="Z7" s="96"/>
      <c r="AA7" s="96"/>
      <c r="AB7" s="96"/>
      <c r="AC7" s="96"/>
      <c r="AD7" s="96"/>
      <c r="AE7" s="96"/>
      <c r="AF7" s="96"/>
      <c r="AG7" s="96"/>
    </row>
    <row r="8" spans="2:33" ht="30" customHeight="1" x14ac:dyDescent="0.25">
      <c r="B8" s="483" t="str">
        <f>Survey!B23</f>
        <v>3.  Is there a hail guard installed on unit?  If NO, enter unit tonnage.  NOTE: If "CRITICAL", unit in top ten hail states.</v>
      </c>
      <c r="C8" s="228"/>
      <c r="D8" s="228"/>
      <c r="E8" s="228"/>
      <c r="F8" s="228"/>
      <c r="G8" s="228"/>
      <c r="H8" s="228"/>
      <c r="I8" s="229"/>
      <c r="J8" s="95" t="s">
        <v>195</v>
      </c>
      <c r="K8" s="93"/>
      <c r="L8" s="93"/>
      <c r="M8" s="62"/>
      <c r="N8" s="62"/>
      <c r="O8" s="62"/>
      <c r="P8" s="62"/>
      <c r="Q8" s="62"/>
      <c r="R8" s="62"/>
      <c r="S8" s="62"/>
      <c r="T8" s="62"/>
      <c r="U8" s="62"/>
      <c r="V8" s="62"/>
      <c r="W8" s="62"/>
      <c r="X8" s="62"/>
      <c r="Y8" s="62"/>
      <c r="Z8" s="62"/>
      <c r="AA8" s="62"/>
      <c r="AB8" s="62"/>
      <c r="AC8" s="62"/>
      <c r="AD8" s="62"/>
      <c r="AE8" s="62"/>
      <c r="AF8" s="62"/>
      <c r="AG8" s="62"/>
    </row>
    <row r="9" spans="2:33" ht="30.75" customHeight="1" x14ac:dyDescent="0.25">
      <c r="B9" s="483" t="str">
        <f>Survey!B25</f>
        <v>4.  Check both sides of evaporator coil for deterioration.  Perform fin test. If greater than 50% enter unit tonnage</v>
      </c>
      <c r="C9" s="228"/>
      <c r="D9" s="228"/>
      <c r="E9" s="228"/>
      <c r="F9" s="228"/>
      <c r="G9" s="228"/>
      <c r="H9" s="228"/>
      <c r="I9" s="229"/>
      <c r="J9" s="95" t="s">
        <v>195</v>
      </c>
      <c r="K9" s="93"/>
      <c r="L9" s="93"/>
      <c r="M9" s="62"/>
      <c r="N9" s="62"/>
      <c r="O9" s="62"/>
      <c r="P9" s="62"/>
      <c r="Q9" s="62"/>
      <c r="R9" s="62"/>
      <c r="S9" s="62"/>
      <c r="T9" s="62"/>
      <c r="U9" s="62"/>
      <c r="V9" s="62"/>
      <c r="W9" s="62"/>
      <c r="X9" s="62"/>
      <c r="Y9" s="62"/>
      <c r="Z9" s="62"/>
      <c r="AA9" s="62"/>
      <c r="AB9" s="62"/>
      <c r="AC9" s="62"/>
      <c r="AD9" s="62"/>
      <c r="AE9" s="62"/>
      <c r="AF9" s="62"/>
      <c r="AG9" s="62"/>
    </row>
    <row r="10" spans="2:33" ht="30" customHeight="1" x14ac:dyDescent="0.25">
      <c r="B10" s="483" t="str">
        <f>Survey!B27</f>
        <v>5.  Check for power exhaust at AC units greater than ten tons.  If no power exhaust enter unit tonnage.</v>
      </c>
      <c r="C10" s="228"/>
      <c r="D10" s="228"/>
      <c r="E10" s="228"/>
      <c r="F10" s="228"/>
      <c r="G10" s="228"/>
      <c r="H10" s="228"/>
      <c r="I10" s="229"/>
      <c r="J10" s="113" t="str">
        <f>IF(ISBLANK(Survey!$E$11),"N/A",IF(MID(Survey!$M$11,15,1)="A","N/A",IF(MID(Survey!$M$11,4,3)&lt;="120","N/A",)))</f>
        <v>N/A</v>
      </c>
      <c r="K10" s="93"/>
      <c r="L10" s="93"/>
      <c r="M10" s="97"/>
      <c r="N10" s="97"/>
      <c r="O10" s="97"/>
      <c r="P10" s="97"/>
      <c r="Q10" s="97"/>
      <c r="R10" s="97"/>
      <c r="S10" s="97"/>
      <c r="T10" s="97"/>
      <c r="U10" s="97"/>
      <c r="V10" s="97"/>
      <c r="W10" s="97"/>
      <c r="X10" s="97"/>
      <c r="Y10" s="97"/>
      <c r="Z10" s="97"/>
      <c r="AA10" s="97"/>
      <c r="AB10" s="97"/>
      <c r="AC10" s="97"/>
      <c r="AD10" s="97"/>
      <c r="AE10" s="97"/>
      <c r="AF10" s="97"/>
      <c r="AG10" s="97"/>
    </row>
    <row r="11" spans="2:33" ht="19.5" customHeight="1" x14ac:dyDescent="0.25">
      <c r="B11" s="321" t="str">
        <f>Survey!B29</f>
        <v>6.  Are there curb adaptors on any of the units?  If YES, enter unit tonnage.</v>
      </c>
      <c r="C11" s="228"/>
      <c r="D11" s="228"/>
      <c r="E11" s="228"/>
      <c r="F11" s="228"/>
      <c r="G11" s="228"/>
      <c r="H11" s="228"/>
      <c r="I11" s="229"/>
      <c r="J11" s="95" t="s">
        <v>195</v>
      </c>
      <c r="K11" s="93"/>
      <c r="L11" s="93"/>
      <c r="M11" s="62"/>
      <c r="N11" s="62"/>
      <c r="O11" s="62"/>
      <c r="P11" s="62"/>
      <c r="Q11" s="62"/>
      <c r="R11" s="62"/>
      <c r="S11" s="62"/>
      <c r="T11" s="62"/>
      <c r="U11" s="62"/>
      <c r="V11" s="62"/>
      <c r="W11" s="62"/>
      <c r="X11" s="62"/>
      <c r="Y11" s="62"/>
      <c r="Z11" s="62"/>
      <c r="AA11" s="62"/>
      <c r="AB11" s="62"/>
      <c r="AC11" s="62"/>
      <c r="AD11" s="62"/>
      <c r="AE11" s="62"/>
      <c r="AF11" s="62"/>
      <c r="AG11" s="62"/>
    </row>
    <row r="12" spans="2:33" ht="19.5" customHeight="1" x14ac:dyDescent="0.25">
      <c r="B12" s="498" t="str">
        <f>Survey!B31</f>
        <v>7.  Is unit a humiditrol type unit?</v>
      </c>
      <c r="C12" s="228"/>
      <c r="D12" s="228"/>
      <c r="E12" s="228"/>
      <c r="F12" s="228"/>
      <c r="G12" s="228"/>
      <c r="H12" s="228"/>
      <c r="I12" s="229"/>
      <c r="J12" s="95" t="s">
        <v>195</v>
      </c>
      <c r="K12" s="93"/>
      <c r="L12" s="93"/>
      <c r="M12" s="94"/>
      <c r="N12" s="94"/>
      <c r="O12" s="94"/>
      <c r="P12" s="94"/>
      <c r="Q12" s="94"/>
      <c r="R12" s="94"/>
      <c r="S12" s="94"/>
      <c r="T12" s="94"/>
      <c r="U12" s="94"/>
      <c r="V12" s="94"/>
      <c r="W12" s="94"/>
      <c r="X12" s="94"/>
      <c r="Y12" s="94"/>
      <c r="Z12" s="94"/>
      <c r="AA12" s="94"/>
      <c r="AB12" s="94"/>
      <c r="AC12" s="94"/>
      <c r="AD12" s="94"/>
      <c r="AE12" s="94"/>
      <c r="AF12" s="94"/>
      <c r="AG12" s="94"/>
    </row>
    <row r="13" spans="2:33" ht="19.5" customHeight="1" x14ac:dyDescent="0.25">
      <c r="B13" s="321" t="str">
        <f>Survey!B33</f>
        <v>8.  Is the humidity sensor wired?  If NO,  enter unit tonnage.</v>
      </c>
      <c r="C13" s="228"/>
      <c r="D13" s="228"/>
      <c r="E13" s="228"/>
      <c r="F13" s="228"/>
      <c r="G13" s="228"/>
      <c r="H13" s="228"/>
      <c r="I13" s="270"/>
      <c r="J13" s="99" t="s">
        <v>195</v>
      </c>
      <c r="K13" s="93"/>
      <c r="L13" s="93"/>
      <c r="M13" s="62"/>
      <c r="N13" s="62"/>
      <c r="O13" s="62"/>
      <c r="P13" s="62"/>
      <c r="Q13" s="62"/>
      <c r="R13" s="62"/>
      <c r="S13" s="62"/>
      <c r="T13" s="62"/>
      <c r="U13" s="62"/>
      <c r="V13" s="62"/>
      <c r="W13" s="62"/>
      <c r="X13" s="62"/>
      <c r="Y13" s="62"/>
      <c r="Z13" s="62"/>
      <c r="AA13" s="62"/>
      <c r="AB13" s="62"/>
      <c r="AC13" s="62"/>
      <c r="AD13" s="62"/>
      <c r="AE13" s="62"/>
      <c r="AF13" s="62"/>
      <c r="AG13" s="62"/>
    </row>
    <row r="14" spans="2:33" ht="30" customHeight="1" x14ac:dyDescent="0.25">
      <c r="B14" s="483" t="str">
        <f>Survey!B35</f>
        <v>9. In table below record As-Built size of gas lines at gas meter riser, B1, B2, B3, B4, B5 etc. The cells below will auto populate when table is filled in.</v>
      </c>
      <c r="C14" s="228"/>
      <c r="D14" s="228"/>
      <c r="E14" s="228"/>
      <c r="F14" s="228"/>
      <c r="G14" s="228"/>
      <c r="H14" s="228"/>
      <c r="I14" s="270"/>
      <c r="J14" s="102" t="str">
        <f>Survey!P151</f>
        <v>2"</v>
      </c>
      <c r="K14" s="62"/>
      <c r="L14" s="62"/>
      <c r="M14" s="97"/>
      <c r="N14" s="97"/>
      <c r="O14" s="97"/>
      <c r="P14" s="97"/>
      <c r="Q14" s="97"/>
      <c r="R14" s="97"/>
      <c r="S14" s="97"/>
      <c r="T14" s="97"/>
      <c r="U14" s="97"/>
      <c r="V14" s="97"/>
      <c r="W14" s="97"/>
      <c r="X14" s="97"/>
      <c r="Y14" s="97"/>
      <c r="Z14" s="97"/>
      <c r="AA14" s="97"/>
      <c r="AB14" s="97"/>
      <c r="AC14" s="97"/>
      <c r="AD14" s="97"/>
      <c r="AE14" s="97"/>
      <c r="AF14" s="97"/>
      <c r="AG14" s="97"/>
    </row>
    <row r="15" spans="2:33" ht="30" customHeight="1" x14ac:dyDescent="0.25">
      <c r="B15" s="483" t="str">
        <f>Survey!B37</f>
        <v>10. In the table below record the As-Built gas line drops D1, D2, D3, D4, D5 etc.  The cells below will auto-populate when table in filled in.</v>
      </c>
      <c r="C15" s="228"/>
      <c r="D15" s="228"/>
      <c r="E15" s="228"/>
      <c r="F15" s="228"/>
      <c r="G15" s="228"/>
      <c r="H15" s="228"/>
      <c r="I15" s="270"/>
      <c r="J15" s="101" t="str">
        <f>Survey!AZ151</f>
        <v>1-1/2"</v>
      </c>
      <c r="K15" s="97"/>
      <c r="L15" s="97"/>
      <c r="M15" s="97"/>
      <c r="N15" s="97"/>
      <c r="O15" s="97"/>
      <c r="P15" s="97"/>
      <c r="Q15" s="97"/>
      <c r="R15" s="97"/>
      <c r="S15" s="97"/>
      <c r="T15" s="97"/>
      <c r="U15" s="97"/>
      <c r="V15" s="97"/>
      <c r="W15" s="97"/>
      <c r="X15" s="97"/>
      <c r="Y15" s="97"/>
      <c r="Z15" s="97"/>
      <c r="AA15" s="97"/>
      <c r="AB15" s="97"/>
      <c r="AC15" s="97"/>
      <c r="AD15" s="97"/>
      <c r="AE15" s="97"/>
      <c r="AF15" s="97"/>
      <c r="AG15" s="97"/>
    </row>
    <row r="16" spans="2:33" ht="19.5" customHeight="1" x14ac:dyDescent="0.25">
      <c r="B16" s="321" t="str">
        <f>Survey!B39</f>
        <v>11.  Record size of gas line going into unit.  NOTE: Pull down menu in cells.</v>
      </c>
      <c r="C16" s="228"/>
      <c r="D16" s="228"/>
      <c r="E16" s="228"/>
      <c r="F16" s="228"/>
      <c r="G16" s="228"/>
      <c r="H16" s="228"/>
      <c r="I16" s="270"/>
      <c r="J16" s="102" t="s">
        <v>159</v>
      </c>
      <c r="K16" s="62"/>
      <c r="L16" s="62"/>
      <c r="M16" s="62"/>
      <c r="N16" s="62"/>
      <c r="O16" s="62"/>
      <c r="P16" s="62"/>
      <c r="Q16" s="62"/>
      <c r="R16" s="62"/>
      <c r="S16" s="62"/>
      <c r="T16" s="62"/>
      <c r="U16" s="62"/>
      <c r="V16" s="62"/>
      <c r="W16" s="62"/>
      <c r="X16" s="62"/>
      <c r="Y16" s="62"/>
      <c r="Z16" s="62"/>
      <c r="AA16" s="62"/>
      <c r="AB16" s="62"/>
      <c r="AC16" s="62"/>
      <c r="AD16" s="62"/>
      <c r="AE16" s="62"/>
      <c r="AF16" s="62"/>
      <c r="AG16" s="62"/>
    </row>
    <row r="17" spans="2:33" ht="19.5" customHeight="1" x14ac:dyDescent="0.25">
      <c r="B17" s="321" t="str">
        <f>Survey!B41</f>
        <v>12.  Is a smoke detector present in unit?  If NO, enter unit tonnage.</v>
      </c>
      <c r="C17" s="228"/>
      <c r="D17" s="228"/>
      <c r="E17" s="228"/>
      <c r="F17" s="228"/>
      <c r="G17" s="228"/>
      <c r="H17" s="228"/>
      <c r="I17" s="270"/>
      <c r="J17" s="103" t="s">
        <v>195</v>
      </c>
      <c r="K17" s="93"/>
      <c r="L17" s="93"/>
      <c r="M17" s="62"/>
      <c r="N17" s="62"/>
      <c r="O17" s="62"/>
      <c r="P17" s="62"/>
      <c r="Q17" s="62"/>
      <c r="R17" s="62"/>
      <c r="S17" s="62"/>
      <c r="T17" s="62"/>
      <c r="U17" s="62"/>
      <c r="V17" s="62"/>
      <c r="W17" s="62"/>
      <c r="X17" s="62"/>
      <c r="Y17" s="62"/>
      <c r="Z17" s="62"/>
      <c r="AA17" s="62"/>
      <c r="AB17" s="62"/>
      <c r="AC17" s="62"/>
      <c r="AD17" s="62"/>
      <c r="AE17" s="62"/>
      <c r="AF17" s="62"/>
      <c r="AG17" s="62"/>
    </row>
    <row r="18" spans="2:33" ht="30" customHeight="1" x14ac:dyDescent="0.25">
      <c r="B18" s="483" t="str">
        <f>Survey!B43</f>
        <v>13.  Is the smoke detector inlet sampling tube capped?  If NO, enter unit tonnage.</v>
      </c>
      <c r="C18" s="228"/>
      <c r="D18" s="228"/>
      <c r="E18" s="228"/>
      <c r="F18" s="228"/>
      <c r="G18" s="228"/>
      <c r="H18" s="228"/>
      <c r="I18" s="270"/>
      <c r="J18" s="99" t="s">
        <v>195</v>
      </c>
      <c r="K18" s="93"/>
      <c r="L18" s="93"/>
      <c r="M18" s="62"/>
      <c r="N18" s="62"/>
      <c r="O18" s="62"/>
      <c r="P18" s="62"/>
      <c r="Q18" s="62"/>
      <c r="R18" s="62"/>
      <c r="S18" s="62"/>
      <c r="T18" s="62"/>
      <c r="U18" s="62"/>
      <c r="V18" s="62"/>
      <c r="W18" s="62"/>
      <c r="X18" s="62"/>
      <c r="Y18" s="62"/>
      <c r="Z18" s="62"/>
      <c r="AA18" s="62"/>
      <c r="AB18" s="62"/>
      <c r="AC18" s="62"/>
      <c r="AD18" s="62"/>
      <c r="AE18" s="62"/>
      <c r="AF18" s="62"/>
      <c r="AG18" s="62"/>
    </row>
    <row r="19" spans="2:33" ht="30" customHeight="1" x14ac:dyDescent="0.25">
      <c r="B19" s="483" t="str">
        <f>Survey!B45</f>
        <v>14.  Check smoke detector module light. If light RED or an AMBER color, enter unit tonnage.</v>
      </c>
      <c r="C19" s="228"/>
      <c r="D19" s="228"/>
      <c r="E19" s="228"/>
      <c r="F19" s="228"/>
      <c r="G19" s="228"/>
      <c r="H19" s="228"/>
      <c r="I19" s="270"/>
      <c r="J19" s="99" t="s">
        <v>195</v>
      </c>
      <c r="K19" s="93"/>
      <c r="L19" s="93"/>
      <c r="M19" s="62"/>
      <c r="N19" s="62"/>
      <c r="O19" s="62"/>
      <c r="P19" s="62"/>
      <c r="Q19" s="62"/>
      <c r="R19" s="62"/>
      <c r="S19" s="62"/>
      <c r="T19" s="62"/>
      <c r="U19" s="62"/>
      <c r="V19" s="62"/>
      <c r="W19" s="62"/>
      <c r="X19" s="62"/>
      <c r="Y19" s="62"/>
      <c r="Z19" s="62"/>
      <c r="AA19" s="62"/>
      <c r="AB19" s="62"/>
      <c r="AC19" s="62"/>
      <c r="AD19" s="62"/>
      <c r="AE19" s="62"/>
      <c r="AF19" s="62"/>
      <c r="AG19" s="62"/>
    </row>
    <row r="20" spans="2:33" ht="19.5" customHeight="1" x14ac:dyDescent="0.25">
      <c r="B20" s="321" t="str">
        <f>Survey!B47</f>
        <v>15.  Is smoke detector dust plugs capped?  If YES, enter unit tonnage.</v>
      </c>
      <c r="C20" s="228"/>
      <c r="D20" s="228"/>
      <c r="E20" s="228"/>
      <c r="F20" s="228"/>
      <c r="G20" s="228"/>
      <c r="H20" s="228"/>
      <c r="I20" s="270"/>
      <c r="J20" s="99">
        <v>7.5</v>
      </c>
      <c r="K20" s="93"/>
      <c r="L20" s="93"/>
      <c r="M20" s="62"/>
      <c r="N20" s="62"/>
      <c r="O20" s="62"/>
      <c r="P20" s="62"/>
      <c r="Q20" s="62"/>
      <c r="R20" s="62"/>
      <c r="S20" s="62"/>
      <c r="T20" s="62"/>
      <c r="U20" s="62"/>
      <c r="V20" s="62"/>
      <c r="W20" s="62"/>
      <c r="X20" s="62"/>
      <c r="Y20" s="62"/>
      <c r="Z20" s="62"/>
      <c r="AA20" s="62"/>
      <c r="AB20" s="62"/>
      <c r="AC20" s="62"/>
      <c r="AD20" s="62"/>
      <c r="AE20" s="62"/>
      <c r="AF20" s="62"/>
      <c r="AG20" s="62"/>
    </row>
    <row r="21" spans="2:33" ht="30" customHeight="1" x14ac:dyDescent="0.25">
      <c r="B21" s="483" t="str">
        <f>Survey!B49</f>
        <v>16.  Is hub (hub houses bearings and located at center of pulley) at the tensioner intact?  If NO, enter unit tonnage.</v>
      </c>
      <c r="C21" s="228"/>
      <c r="D21" s="228"/>
      <c r="E21" s="228"/>
      <c r="F21" s="228"/>
      <c r="G21" s="228"/>
      <c r="H21" s="228"/>
      <c r="I21" s="270"/>
      <c r="J21" s="99" t="s">
        <v>89</v>
      </c>
      <c r="K21" s="93"/>
      <c r="L21" s="93"/>
      <c r="M21" s="62"/>
      <c r="N21" s="62"/>
      <c r="O21" s="62"/>
      <c r="P21" s="62"/>
      <c r="Q21" s="62"/>
      <c r="R21" s="62"/>
      <c r="S21" s="62"/>
      <c r="T21" s="62"/>
      <c r="U21" s="62"/>
      <c r="V21" s="62"/>
      <c r="W21" s="62"/>
      <c r="X21" s="62"/>
      <c r="Y21" s="62"/>
      <c r="Z21" s="62"/>
      <c r="AA21" s="62"/>
      <c r="AB21" s="62"/>
      <c r="AC21" s="62"/>
      <c r="AD21" s="62"/>
      <c r="AE21" s="62"/>
      <c r="AF21" s="62"/>
      <c r="AG21" s="62"/>
    </row>
    <row r="22" spans="2:33" ht="19.5" customHeight="1" x14ac:dyDescent="0.25">
      <c r="B22" s="321" t="str">
        <f>Survey!B51</f>
        <v>17. Is belt tensioner installed?  If NO, enter unit tonnage.</v>
      </c>
      <c r="C22" s="228"/>
      <c r="D22" s="228"/>
      <c r="E22" s="228"/>
      <c r="F22" s="228"/>
      <c r="G22" s="228"/>
      <c r="H22" s="228"/>
      <c r="I22" s="270"/>
      <c r="J22" s="99" t="s">
        <v>195</v>
      </c>
      <c r="K22" s="93"/>
      <c r="L22" s="93"/>
      <c r="M22" s="62"/>
      <c r="N22" s="62"/>
      <c r="O22" s="62"/>
      <c r="P22" s="62"/>
      <c r="Q22" s="62"/>
      <c r="R22" s="62"/>
      <c r="S22" s="62"/>
      <c r="T22" s="62"/>
      <c r="U22" s="62"/>
      <c r="V22" s="62"/>
      <c r="W22" s="62"/>
      <c r="X22" s="62"/>
      <c r="Y22" s="62"/>
      <c r="Z22" s="62"/>
      <c r="AA22" s="62"/>
      <c r="AB22" s="62"/>
      <c r="AC22" s="62"/>
      <c r="AD22" s="62"/>
      <c r="AE22" s="62"/>
      <c r="AF22" s="62"/>
      <c r="AG22" s="62"/>
    </row>
    <row r="23" spans="2:33" ht="30" customHeight="1" x14ac:dyDescent="0.25">
      <c r="B23" s="483" t="str">
        <f>Survey!B53</f>
        <v>18. Look for damage/indentions at pulleys?  If damage found, enter unit tonnage.</v>
      </c>
      <c r="C23" s="228"/>
      <c r="D23" s="228"/>
      <c r="E23" s="228"/>
      <c r="F23" s="228"/>
      <c r="G23" s="228"/>
      <c r="H23" s="228"/>
      <c r="I23" s="270"/>
      <c r="J23" s="99" t="s">
        <v>195</v>
      </c>
      <c r="K23" s="93"/>
      <c r="L23" s="93"/>
      <c r="M23" s="62"/>
      <c r="N23" s="62"/>
      <c r="O23" s="62"/>
      <c r="P23" s="62"/>
      <c r="Q23" s="62"/>
      <c r="R23" s="62"/>
      <c r="S23" s="62"/>
      <c r="T23" s="62"/>
      <c r="U23" s="62"/>
      <c r="V23" s="62"/>
      <c r="W23" s="62"/>
      <c r="X23" s="62"/>
      <c r="Y23" s="62"/>
      <c r="Z23" s="62"/>
      <c r="AA23" s="62"/>
      <c r="AB23" s="62"/>
      <c r="AC23" s="62"/>
      <c r="AD23" s="62"/>
      <c r="AE23" s="62"/>
      <c r="AF23" s="62"/>
      <c r="AG23" s="62"/>
    </row>
    <row r="24" spans="2:33" ht="30" customHeight="1" x14ac:dyDescent="0.25">
      <c r="B24" s="483" t="str">
        <f>Survey!B55</f>
        <v>19. Check motor sheave to assure it can be adjusted.  If cannot be adJusted, enter unit tonnage, &amp; part #'S in misc notes.</v>
      </c>
      <c r="C24" s="228"/>
      <c r="D24" s="228"/>
      <c r="E24" s="228"/>
      <c r="F24" s="228"/>
      <c r="G24" s="228"/>
      <c r="H24" s="228"/>
      <c r="I24" s="270"/>
      <c r="J24" s="99" t="s">
        <v>195</v>
      </c>
      <c r="K24" s="93"/>
      <c r="L24" s="93"/>
      <c r="M24" s="97"/>
      <c r="N24" s="97"/>
      <c r="O24" s="97"/>
      <c r="P24" s="97"/>
      <c r="Q24" s="97"/>
      <c r="R24" s="97"/>
      <c r="S24" s="97"/>
      <c r="T24" s="97"/>
      <c r="U24" s="97"/>
      <c r="V24" s="97"/>
      <c r="W24" s="97"/>
      <c r="X24" s="97"/>
      <c r="Y24" s="97"/>
      <c r="Z24" s="97"/>
      <c r="AA24" s="97"/>
      <c r="AB24" s="97"/>
      <c r="AC24" s="97"/>
      <c r="AD24" s="97"/>
      <c r="AE24" s="97"/>
      <c r="AF24" s="97"/>
      <c r="AG24" s="97"/>
    </row>
    <row r="25" spans="2:33" ht="19.5" customHeight="1" x14ac:dyDescent="0.25">
      <c r="B25" s="321" t="str">
        <f>Survey!B57</f>
        <v>20. Record belt size.</v>
      </c>
      <c r="C25" s="228"/>
      <c r="D25" s="228"/>
      <c r="E25" s="228"/>
      <c r="F25" s="228"/>
      <c r="G25" s="228"/>
      <c r="H25" s="228"/>
      <c r="I25" s="270"/>
      <c r="J25" s="99" t="s">
        <v>200</v>
      </c>
      <c r="K25" s="93"/>
      <c r="L25" s="93"/>
      <c r="M25" s="62"/>
      <c r="N25" s="62"/>
      <c r="O25" s="62"/>
      <c r="P25" s="62"/>
      <c r="Q25" s="62"/>
      <c r="R25" s="62"/>
      <c r="S25" s="62"/>
      <c r="T25" s="62"/>
      <c r="U25" s="62"/>
      <c r="V25" s="62"/>
      <c r="W25" s="62"/>
      <c r="X25" s="62"/>
      <c r="Y25" s="62"/>
      <c r="Z25" s="62"/>
      <c r="AA25" s="62"/>
      <c r="AB25" s="62"/>
      <c r="AC25" s="62"/>
      <c r="AD25" s="62"/>
      <c r="AE25" s="62"/>
      <c r="AF25" s="62"/>
      <c r="AG25" s="62"/>
    </row>
    <row r="26" spans="2:33" ht="19.5" customHeight="1" x14ac:dyDescent="0.25">
      <c r="B26" s="497" t="str">
        <f>Survey!B59</f>
        <v>21.  Identify any damage to the blower.  If DAMAGE found, enter unit tonnage.</v>
      </c>
      <c r="C26" s="228"/>
      <c r="D26" s="228"/>
      <c r="E26" s="228"/>
      <c r="F26" s="228"/>
      <c r="G26" s="228"/>
      <c r="H26" s="228"/>
      <c r="I26" s="270"/>
      <c r="J26" s="99" t="s">
        <v>195</v>
      </c>
      <c r="K26" s="93"/>
      <c r="L26" s="93"/>
      <c r="M26" s="62"/>
      <c r="N26" s="62"/>
      <c r="O26" s="62"/>
      <c r="P26" s="62"/>
      <c r="Q26" s="62"/>
      <c r="R26" s="62"/>
      <c r="S26" s="62"/>
      <c r="T26" s="62"/>
      <c r="U26" s="62"/>
      <c r="V26" s="62"/>
      <c r="W26" s="62"/>
      <c r="X26" s="62"/>
      <c r="Y26" s="62"/>
      <c r="Z26" s="62"/>
      <c r="AA26" s="62"/>
      <c r="AB26" s="62"/>
      <c r="AC26" s="62"/>
      <c r="AD26" s="62"/>
      <c r="AE26" s="62"/>
      <c r="AF26" s="62"/>
      <c r="AG26" s="62"/>
    </row>
    <row r="27" spans="2:33" ht="19.5" customHeight="1" x14ac:dyDescent="0.25">
      <c r="B27" s="321" t="str">
        <f>Survey!B61</f>
        <v>22.  Quantify cleanliness of blower.  If dirty, enter unit tonnage.</v>
      </c>
      <c r="C27" s="228"/>
      <c r="D27" s="228"/>
      <c r="E27" s="228"/>
      <c r="F27" s="228"/>
      <c r="G27" s="228"/>
      <c r="H27" s="228"/>
      <c r="I27" s="270"/>
      <c r="J27" s="99" t="s">
        <v>195</v>
      </c>
      <c r="K27" s="104"/>
      <c r="L27" s="104"/>
      <c r="M27" s="62"/>
      <c r="N27" s="62"/>
      <c r="O27" s="62"/>
      <c r="P27" s="62"/>
      <c r="Q27" s="62"/>
      <c r="R27" s="62"/>
      <c r="S27" s="62"/>
      <c r="T27" s="62"/>
      <c r="U27" s="62"/>
      <c r="V27" s="62"/>
      <c r="W27" s="62"/>
      <c r="X27" s="62"/>
      <c r="Y27" s="62"/>
      <c r="Z27" s="62"/>
      <c r="AA27" s="62"/>
      <c r="AB27" s="62"/>
      <c r="AC27" s="62"/>
      <c r="AD27" s="62"/>
      <c r="AE27" s="62"/>
      <c r="AF27" s="62"/>
      <c r="AG27" s="62"/>
    </row>
    <row r="28" spans="2:33" ht="30" customHeight="1" x14ac:dyDescent="0.25">
      <c r="B28" s="483" t="str">
        <f>Survey!B63</f>
        <v>23.  At blower motor start up is there a concernng amount of noise or vibration?  If so, enter unit tonnage.</v>
      </c>
      <c r="C28" s="228"/>
      <c r="D28" s="228"/>
      <c r="E28" s="228"/>
      <c r="F28" s="228"/>
      <c r="G28" s="228"/>
      <c r="H28" s="228"/>
      <c r="I28" s="270"/>
      <c r="J28" s="99" t="s">
        <v>195</v>
      </c>
      <c r="K28" s="93"/>
      <c r="L28" s="93"/>
      <c r="M28" s="62"/>
      <c r="N28" s="62"/>
      <c r="O28" s="62"/>
      <c r="P28" s="62"/>
      <c r="Q28" s="62"/>
      <c r="R28" s="62"/>
      <c r="S28" s="62"/>
      <c r="T28" s="62"/>
      <c r="U28" s="62"/>
      <c r="V28" s="62"/>
      <c r="W28" s="62"/>
      <c r="X28" s="62"/>
      <c r="Y28" s="62"/>
      <c r="Z28" s="62"/>
      <c r="AA28" s="62"/>
      <c r="AB28" s="62"/>
      <c r="AC28" s="62"/>
      <c r="AD28" s="62"/>
      <c r="AE28" s="62"/>
      <c r="AF28" s="62"/>
      <c r="AG28" s="62"/>
    </row>
    <row r="29" spans="2:33" ht="19.5" customHeight="1" x14ac:dyDescent="0.25">
      <c r="B29" s="321" t="str">
        <f>Survey!B65</f>
        <v>24.  Is blank plate secured on B-cabinets?  If NO, enter unit tonnage.</v>
      </c>
      <c r="C29" s="228"/>
      <c r="D29" s="228"/>
      <c r="E29" s="228"/>
      <c r="F29" s="228"/>
      <c r="G29" s="228"/>
      <c r="H29" s="228"/>
      <c r="I29" s="270"/>
      <c r="J29" s="99" t="s">
        <v>195</v>
      </c>
      <c r="K29" s="93"/>
      <c r="L29" s="93"/>
      <c r="M29" s="62"/>
      <c r="N29" s="62"/>
      <c r="O29" s="62"/>
      <c r="P29" s="62"/>
      <c r="Q29" s="62"/>
      <c r="R29" s="62"/>
      <c r="S29" s="62"/>
      <c r="T29" s="62"/>
      <c r="U29" s="62"/>
      <c r="V29" s="62"/>
      <c r="W29" s="62"/>
      <c r="X29" s="62"/>
      <c r="Y29" s="62"/>
      <c r="Z29" s="62"/>
      <c r="AA29" s="62"/>
      <c r="AB29" s="62"/>
      <c r="AC29" s="62"/>
      <c r="AD29" s="62"/>
      <c r="AE29" s="62"/>
      <c r="AF29" s="62"/>
      <c r="AG29" s="62"/>
    </row>
    <row r="30" spans="2:33" ht="19.5" customHeight="1" x14ac:dyDescent="0.25">
      <c r="B30" s="321" t="str">
        <f>Survey!B67</f>
        <v>25.  Is ductwork lined?  If  YES, enter unit tonnage.</v>
      </c>
      <c r="C30" s="228"/>
      <c r="D30" s="228"/>
      <c r="E30" s="228"/>
      <c r="F30" s="228"/>
      <c r="G30" s="228"/>
      <c r="H30" s="228"/>
      <c r="I30" s="270"/>
      <c r="J30" s="99" t="s">
        <v>195</v>
      </c>
      <c r="K30" s="93"/>
      <c r="L30" s="93"/>
      <c r="M30" s="62"/>
      <c r="N30" s="62"/>
      <c r="O30" s="62"/>
      <c r="P30" s="62"/>
      <c r="Q30" s="62"/>
      <c r="R30" s="62"/>
      <c r="S30" s="62"/>
      <c r="T30" s="62"/>
      <c r="U30" s="62"/>
      <c r="V30" s="62"/>
      <c r="W30" s="62"/>
      <c r="X30" s="62"/>
      <c r="Y30" s="62"/>
      <c r="Z30" s="62"/>
      <c r="AA30" s="62"/>
      <c r="AB30" s="62"/>
      <c r="AC30" s="62"/>
      <c r="AD30" s="62"/>
      <c r="AE30" s="62"/>
      <c r="AF30" s="62"/>
      <c r="AG30" s="62"/>
    </row>
    <row r="31" spans="2:33" ht="30" customHeight="1" x14ac:dyDescent="0.25">
      <c r="B31" s="483" t="str">
        <f>Survey!B69</f>
        <v>26. Are turning vanes present in the supply ducts of the units?  IF NO, insert unit tonnage.</v>
      </c>
      <c r="C31" s="228"/>
      <c r="D31" s="228"/>
      <c r="E31" s="228"/>
      <c r="F31" s="228"/>
      <c r="G31" s="228"/>
      <c r="H31" s="228"/>
      <c r="I31" s="270"/>
      <c r="J31" s="99" t="s">
        <v>195</v>
      </c>
      <c r="K31" s="93"/>
      <c r="L31" s="93"/>
      <c r="M31" s="62"/>
      <c r="N31" s="62"/>
      <c r="O31" s="62"/>
      <c r="P31" s="62"/>
      <c r="Q31" s="62"/>
      <c r="R31" s="62"/>
      <c r="S31" s="62"/>
      <c r="T31" s="62"/>
      <c r="U31" s="62"/>
      <c r="V31" s="62"/>
      <c r="W31" s="62"/>
      <c r="X31" s="62"/>
      <c r="Y31" s="62"/>
      <c r="Z31" s="62"/>
      <c r="AA31" s="62"/>
      <c r="AB31" s="62"/>
      <c r="AC31" s="62"/>
      <c r="AD31" s="62"/>
      <c r="AE31" s="62"/>
      <c r="AF31" s="62"/>
      <c r="AG31" s="62"/>
    </row>
    <row r="32" spans="2:33" ht="30" customHeight="1" x14ac:dyDescent="0.25">
      <c r="B32" s="483" t="str">
        <f>Survey!B71</f>
        <v>27. Are turning vanes single or double thickness?  If DOUBLE, enter unit tonnage.</v>
      </c>
      <c r="C32" s="228"/>
      <c r="D32" s="228"/>
      <c r="E32" s="228"/>
      <c r="F32" s="228"/>
      <c r="G32" s="228"/>
      <c r="H32" s="228"/>
      <c r="I32" s="270"/>
      <c r="J32" s="99" t="s">
        <v>195</v>
      </c>
      <c r="K32" s="93"/>
      <c r="L32" s="93"/>
      <c r="M32" s="62"/>
      <c r="N32" s="62"/>
      <c r="O32" s="62"/>
      <c r="P32" s="62"/>
      <c r="Q32" s="62"/>
      <c r="R32" s="62"/>
      <c r="S32" s="62"/>
      <c r="T32" s="62"/>
      <c r="U32" s="62"/>
      <c r="V32" s="62"/>
      <c r="W32" s="62"/>
      <c r="X32" s="62"/>
      <c r="Y32" s="62"/>
      <c r="Z32" s="62"/>
      <c r="AA32" s="62"/>
      <c r="AB32" s="62"/>
      <c r="AC32" s="62"/>
      <c r="AD32" s="62"/>
      <c r="AE32" s="62"/>
      <c r="AF32" s="62"/>
      <c r="AG32" s="62"/>
    </row>
    <row r="33" spans="2:33" ht="19.5" customHeight="1" x14ac:dyDescent="0.25">
      <c r="B33" s="321" t="str">
        <f>Survey!B73</f>
        <v>28. Is duct work seated and aligned?  If NO, enter unit tonnage.</v>
      </c>
      <c r="C33" s="228"/>
      <c r="D33" s="228"/>
      <c r="E33" s="228"/>
      <c r="F33" s="228"/>
      <c r="G33" s="228"/>
      <c r="H33" s="228"/>
      <c r="I33" s="270"/>
      <c r="J33" s="99" t="s">
        <v>195</v>
      </c>
      <c r="K33" s="93"/>
      <c r="L33" s="93"/>
      <c r="M33" s="62"/>
      <c r="N33" s="62"/>
      <c r="O33" s="62"/>
      <c r="P33" s="62"/>
      <c r="Q33" s="62"/>
      <c r="R33" s="62"/>
      <c r="S33" s="62"/>
      <c r="T33" s="62"/>
      <c r="U33" s="62"/>
      <c r="V33" s="62"/>
      <c r="W33" s="62"/>
      <c r="X33" s="62"/>
      <c r="Y33" s="62"/>
      <c r="Z33" s="62"/>
      <c r="AA33" s="62"/>
      <c r="AB33" s="62"/>
      <c r="AC33" s="62"/>
      <c r="AD33" s="62"/>
      <c r="AE33" s="62"/>
      <c r="AF33" s="62"/>
      <c r="AG33" s="62"/>
    </row>
    <row r="34" spans="2:33" ht="19.5" customHeight="1" x14ac:dyDescent="0.25">
      <c r="B34" s="321" t="str">
        <f>Survey!B75</f>
        <v>29. Is canvas connector present?  If NO, enter unit tonnage.</v>
      </c>
      <c r="C34" s="228"/>
      <c r="D34" s="228"/>
      <c r="E34" s="228"/>
      <c r="F34" s="228"/>
      <c r="G34" s="228"/>
      <c r="H34" s="228"/>
      <c r="I34" s="270"/>
      <c r="J34" s="99" t="s">
        <v>195</v>
      </c>
      <c r="K34" s="104"/>
      <c r="L34" s="104"/>
    </row>
    <row r="35" spans="2:33" ht="19.5" customHeight="1" x14ac:dyDescent="0.25">
      <c r="B35" s="321" t="str">
        <f>Survey!B77</f>
        <v>30.  Quantify cleanliness of duct.  If dirty, enter unit tonnage.</v>
      </c>
      <c r="C35" s="228"/>
      <c r="D35" s="228"/>
      <c r="E35" s="228"/>
      <c r="F35" s="228"/>
      <c r="G35" s="228"/>
      <c r="H35" s="228"/>
      <c r="I35" s="270"/>
      <c r="J35" s="99" t="s">
        <v>195</v>
      </c>
      <c r="K35" s="93"/>
      <c r="L35" s="93"/>
      <c r="M35" s="62"/>
      <c r="N35" s="62"/>
      <c r="O35" s="62"/>
      <c r="P35" s="62"/>
      <c r="Q35" s="62"/>
      <c r="R35" s="62"/>
      <c r="S35" s="62"/>
      <c r="T35" s="62"/>
      <c r="U35" s="62"/>
      <c r="V35" s="62"/>
      <c r="W35" s="62"/>
      <c r="X35" s="62"/>
      <c r="Y35" s="62"/>
      <c r="Z35" s="62"/>
      <c r="AA35" s="62"/>
      <c r="AB35" s="62"/>
      <c r="AC35" s="62"/>
      <c r="AD35" s="62"/>
      <c r="AE35" s="62"/>
      <c r="AF35" s="62"/>
      <c r="AG35" s="62"/>
    </row>
    <row r="36" spans="2:33" ht="30" customHeight="1" x14ac:dyDescent="0.25">
      <c r="B36" s="483" t="str">
        <f>Survey!B79</f>
        <v>31.  If turning vanes not present, is drop radiused?  If so, does radius equal the width of the duct? If not, enter tonnage.</v>
      </c>
      <c r="C36" s="228"/>
      <c r="D36" s="228"/>
      <c r="E36" s="228"/>
      <c r="F36" s="228"/>
      <c r="G36" s="228"/>
      <c r="H36" s="228"/>
      <c r="I36" s="270"/>
      <c r="J36" s="99" t="s">
        <v>89</v>
      </c>
      <c r="K36" s="93"/>
      <c r="L36" s="93"/>
      <c r="M36" s="62"/>
      <c r="N36" s="62"/>
      <c r="O36" s="62"/>
      <c r="P36" s="62"/>
      <c r="Q36" s="62"/>
      <c r="R36" s="62"/>
      <c r="S36" s="62"/>
      <c r="T36" s="62"/>
      <c r="U36" s="62"/>
      <c r="V36" s="62"/>
      <c r="W36" s="62"/>
      <c r="X36" s="62"/>
      <c r="Y36" s="62"/>
      <c r="Z36" s="62"/>
      <c r="AA36" s="62"/>
      <c r="AB36" s="62"/>
      <c r="AC36" s="62"/>
      <c r="AD36" s="62"/>
      <c r="AE36" s="62"/>
      <c r="AF36" s="62"/>
      <c r="AG36" s="62"/>
    </row>
    <row r="37" spans="2:33" ht="30" customHeight="1" x14ac:dyDescent="0.25">
      <c r="B37" s="483" t="str">
        <f>Survey!B81</f>
        <v>32.  Do units have prodigy boards?  If no, enter unit tonnage (identify only if the AC unit is an Energence unit).</v>
      </c>
      <c r="C37" s="228"/>
      <c r="D37" s="228"/>
      <c r="E37" s="228"/>
      <c r="F37" s="228"/>
      <c r="G37" s="228"/>
      <c r="H37" s="228"/>
      <c r="I37" s="270"/>
      <c r="J37" s="99" t="s">
        <v>195</v>
      </c>
      <c r="K37" s="93"/>
      <c r="L37" s="93"/>
      <c r="M37" s="62"/>
      <c r="N37" s="62"/>
      <c r="O37" s="62"/>
      <c r="P37" s="62"/>
      <c r="Q37" s="62"/>
      <c r="R37" s="62"/>
      <c r="S37" s="62"/>
      <c r="T37" s="62"/>
      <c r="U37" s="62"/>
      <c r="V37" s="62"/>
      <c r="W37" s="62"/>
      <c r="X37" s="62"/>
      <c r="Y37" s="62"/>
      <c r="Z37" s="62"/>
      <c r="AA37" s="62"/>
      <c r="AB37" s="62"/>
      <c r="AC37" s="62"/>
      <c r="AD37" s="62"/>
      <c r="AE37" s="62"/>
      <c r="AF37" s="62"/>
      <c r="AG37" s="62"/>
    </row>
    <row r="38" spans="2:33" ht="19.5" customHeight="1" x14ac:dyDescent="0.25">
      <c r="B38" s="483" t="str">
        <f>Survey!B83</f>
        <v>33.  Identify prodigy boards New or Old.  Answer New Green, N or Old Red, R.</v>
      </c>
      <c r="C38" s="228"/>
      <c r="D38" s="228"/>
      <c r="E38" s="228"/>
      <c r="F38" s="228"/>
      <c r="G38" s="228"/>
      <c r="H38" s="228"/>
      <c r="I38" s="270"/>
      <c r="J38" s="99" t="s">
        <v>198</v>
      </c>
      <c r="K38" s="93"/>
      <c r="L38" s="93"/>
      <c r="M38" s="62"/>
      <c r="N38" s="62"/>
      <c r="O38" s="62"/>
      <c r="P38" s="62"/>
      <c r="Q38" s="62"/>
      <c r="R38" s="62"/>
      <c r="S38" s="62"/>
      <c r="T38" s="62"/>
      <c r="U38" s="62"/>
      <c r="V38" s="62"/>
      <c r="W38" s="62"/>
      <c r="X38" s="62"/>
      <c r="Y38" s="62"/>
      <c r="Z38" s="62"/>
      <c r="AA38" s="62"/>
      <c r="AB38" s="62"/>
      <c r="AC38" s="62"/>
      <c r="AD38" s="62"/>
      <c r="AE38" s="62"/>
      <c r="AF38" s="62"/>
      <c r="AG38" s="62"/>
    </row>
    <row r="39" spans="2:33" ht="30" customHeight="1" x14ac:dyDescent="0.25">
      <c r="B39" s="483" t="str">
        <f>Survey!B85</f>
        <v>34.  If economizer actuator open, turn unit off to assure it closes.  If does not CLOSE enter unit tonnage.</v>
      </c>
      <c r="C39" s="228"/>
      <c r="D39" s="228"/>
      <c r="E39" s="228"/>
      <c r="F39" s="228"/>
      <c r="G39" s="228"/>
      <c r="H39" s="228"/>
      <c r="I39" s="270"/>
      <c r="J39" s="99" t="s">
        <v>198</v>
      </c>
      <c r="K39" s="93"/>
      <c r="L39" s="93"/>
      <c r="M39" s="62"/>
      <c r="N39" s="62"/>
      <c r="O39" s="62"/>
      <c r="P39" s="62"/>
      <c r="Q39" s="62"/>
      <c r="R39" s="62"/>
      <c r="S39" s="62"/>
      <c r="T39" s="62"/>
      <c r="U39" s="62"/>
      <c r="V39" s="62"/>
      <c r="W39" s="62"/>
      <c r="X39" s="62"/>
      <c r="Y39" s="62"/>
      <c r="Z39" s="62"/>
      <c r="AA39" s="62"/>
      <c r="AB39" s="62"/>
      <c r="AC39" s="62"/>
      <c r="AD39" s="62"/>
      <c r="AE39" s="62"/>
      <c r="AF39" s="62"/>
      <c r="AG39" s="62"/>
    </row>
    <row r="40" spans="2:33" ht="19.5" customHeight="1" x14ac:dyDescent="0.25">
      <c r="B40" s="321" t="str">
        <f>Survey!B87</f>
        <v>35.  Are actuator gears worn?  If yes, enter unit tonnage.</v>
      </c>
      <c r="C40" s="228"/>
      <c r="D40" s="228"/>
      <c r="E40" s="228"/>
      <c r="F40" s="228"/>
      <c r="G40" s="228"/>
      <c r="H40" s="228"/>
      <c r="I40" s="270"/>
      <c r="J40" s="99" t="s">
        <v>195</v>
      </c>
      <c r="K40" s="104"/>
      <c r="L40" s="104"/>
      <c r="M40" s="62"/>
      <c r="N40" s="62"/>
      <c r="O40" s="62"/>
      <c r="P40" s="62"/>
      <c r="Q40" s="62"/>
      <c r="R40" s="62"/>
      <c r="S40" s="62"/>
      <c r="T40" s="62"/>
      <c r="U40" s="62"/>
      <c r="V40" s="62"/>
      <c r="W40" s="62"/>
      <c r="X40" s="62"/>
      <c r="Y40" s="62"/>
      <c r="Z40" s="62"/>
      <c r="AA40" s="62"/>
      <c r="AB40" s="62"/>
      <c r="AC40" s="62"/>
      <c r="AD40" s="62"/>
      <c r="AE40" s="62"/>
      <c r="AF40" s="62"/>
      <c r="AG40" s="62"/>
    </row>
    <row r="41" spans="2:33" ht="30" customHeight="1" x14ac:dyDescent="0.25">
      <c r="B41" s="483" t="str">
        <f>Survey!B89</f>
        <v>36.  Verify outdoor damper position  can be adjusted.  If cannot be adjusted enter unit tonnage.</v>
      </c>
      <c r="C41" s="228"/>
      <c r="D41" s="228"/>
      <c r="E41" s="228"/>
      <c r="F41" s="228"/>
      <c r="G41" s="228"/>
      <c r="H41" s="228"/>
      <c r="I41" s="270"/>
      <c r="J41" s="99" t="s">
        <v>195</v>
      </c>
      <c r="K41" s="93"/>
      <c r="L41" s="93"/>
      <c r="M41" s="62"/>
      <c r="N41" s="62"/>
      <c r="O41" s="62"/>
      <c r="P41" s="62"/>
      <c r="Q41" s="62"/>
      <c r="R41" s="62"/>
      <c r="S41" s="62"/>
      <c r="T41" s="62"/>
      <c r="U41" s="62"/>
      <c r="V41" s="62"/>
      <c r="W41" s="62"/>
      <c r="X41" s="62"/>
      <c r="Y41" s="62"/>
      <c r="Z41" s="62"/>
      <c r="AA41" s="62"/>
      <c r="AB41" s="62"/>
      <c r="AC41" s="62"/>
      <c r="AD41" s="62"/>
      <c r="AE41" s="62"/>
      <c r="AF41" s="62"/>
      <c r="AG41" s="62"/>
    </row>
    <row r="42" spans="2:33" ht="19.5" customHeight="1" x14ac:dyDescent="0.25">
      <c r="B42" s="321" t="str">
        <f>Survey!B91</f>
        <v>37.  Is there any play in the actuator gear box?   If yes, enter unit tonnage</v>
      </c>
      <c r="C42" s="228"/>
      <c r="D42" s="228"/>
      <c r="E42" s="228"/>
      <c r="F42" s="228"/>
      <c r="G42" s="228"/>
      <c r="H42" s="228"/>
      <c r="I42" s="270"/>
      <c r="J42" s="99" t="s">
        <v>195</v>
      </c>
      <c r="K42" s="93"/>
      <c r="L42" s="93"/>
      <c r="M42" s="62"/>
      <c r="N42" s="62"/>
      <c r="O42" s="62"/>
      <c r="P42" s="62"/>
      <c r="Q42" s="62"/>
      <c r="R42" s="62"/>
      <c r="S42" s="62"/>
      <c r="T42" s="62"/>
      <c r="U42" s="62"/>
      <c r="V42" s="62"/>
      <c r="W42" s="62"/>
      <c r="X42" s="62"/>
      <c r="Y42" s="62"/>
      <c r="Z42" s="62"/>
      <c r="AA42" s="62"/>
      <c r="AB42" s="62"/>
      <c r="AC42" s="62"/>
      <c r="AD42" s="62"/>
      <c r="AE42" s="62"/>
      <c r="AF42" s="62"/>
      <c r="AG42" s="62"/>
    </row>
    <row r="43" spans="2:33" ht="30" customHeight="1" x14ac:dyDescent="0.25">
      <c r="B43" s="483" t="str">
        <f>Survey!B93</f>
        <v>38.  Check economizer setting at prodigy board.  If economizer set to zero, enter unit tonnage and re-set prodigy board to twenty percent.</v>
      </c>
      <c r="C43" s="228"/>
      <c r="D43" s="228"/>
      <c r="E43" s="228"/>
      <c r="F43" s="228"/>
      <c r="G43" s="228"/>
      <c r="H43" s="228"/>
      <c r="I43" s="270"/>
      <c r="J43" s="99" t="s">
        <v>195</v>
      </c>
      <c r="K43" s="93"/>
      <c r="L43" s="93"/>
      <c r="M43" s="97"/>
      <c r="N43" s="97"/>
      <c r="O43" s="97"/>
      <c r="P43" s="97"/>
      <c r="Q43" s="97"/>
      <c r="R43" s="97"/>
      <c r="S43" s="97"/>
      <c r="T43" s="97"/>
      <c r="U43" s="97"/>
      <c r="V43" s="97"/>
      <c r="W43" s="97"/>
      <c r="X43" s="97"/>
      <c r="Y43" s="97"/>
      <c r="Z43" s="97"/>
      <c r="AA43" s="97"/>
      <c r="AB43" s="97"/>
      <c r="AC43" s="97"/>
      <c r="AD43" s="97"/>
      <c r="AE43" s="97"/>
      <c r="AF43" s="97"/>
      <c r="AG43" s="97"/>
    </row>
    <row r="44" spans="2:33" ht="30" customHeight="1" x14ac:dyDescent="0.25">
      <c r="B44" s="483" t="str">
        <f>Survey!B95</f>
        <v>39.  Do filters meet CFA spec (2" pleated polyester/cotton with MERV rating of 7).  If no, enter unit tonnage.</v>
      </c>
      <c r="C44" s="228"/>
      <c r="D44" s="228"/>
      <c r="E44" s="228"/>
      <c r="F44" s="228"/>
      <c r="G44" s="228"/>
      <c r="H44" s="228"/>
      <c r="I44" s="270"/>
      <c r="J44" s="99" t="s">
        <v>195</v>
      </c>
      <c r="K44" s="93"/>
      <c r="L44" s="93"/>
      <c r="M44" s="62"/>
      <c r="N44" s="62"/>
      <c r="O44" s="62"/>
      <c r="P44" s="62"/>
      <c r="Q44" s="62"/>
      <c r="R44" s="62"/>
      <c r="S44" s="62"/>
      <c r="T44" s="62"/>
      <c r="U44" s="62"/>
      <c r="V44" s="62"/>
      <c r="W44" s="62"/>
      <c r="X44" s="62"/>
      <c r="Y44" s="62"/>
      <c r="Z44" s="62"/>
      <c r="AA44" s="62"/>
      <c r="AB44" s="62"/>
      <c r="AC44" s="62"/>
      <c r="AD44" s="62"/>
      <c r="AE44" s="62"/>
      <c r="AF44" s="62"/>
      <c r="AG44" s="62"/>
    </row>
    <row r="45" spans="2:33" ht="30" customHeight="1" x14ac:dyDescent="0.25">
      <c r="B45" s="483" t="str">
        <f>Survey!B97</f>
        <v>40.  Provide condensation pipe size.  Minimum 1" at playland unit, and 1.25" at all other units.  NOTE: DROP DOWN MENUS FOR PIPE SIZE.</v>
      </c>
      <c r="C45" s="228"/>
      <c r="D45" s="228"/>
      <c r="E45" s="228"/>
      <c r="F45" s="228"/>
      <c r="G45" s="228"/>
      <c r="H45" s="228"/>
      <c r="I45" s="270"/>
      <c r="J45" s="99">
        <v>1</v>
      </c>
      <c r="K45" s="93"/>
      <c r="L45" s="93"/>
      <c r="M45" s="97"/>
      <c r="N45" s="97"/>
      <c r="O45" s="97"/>
      <c r="P45" s="97"/>
      <c r="Q45" s="97"/>
      <c r="R45" s="97"/>
      <c r="S45" s="97"/>
      <c r="T45" s="97"/>
      <c r="U45" s="97"/>
      <c r="V45" s="97"/>
      <c r="W45" s="97"/>
      <c r="X45" s="97"/>
      <c r="Y45" s="97"/>
      <c r="Z45" s="97"/>
      <c r="AA45" s="97"/>
      <c r="AB45" s="97"/>
      <c r="AC45" s="97"/>
      <c r="AD45" s="97"/>
      <c r="AE45" s="97"/>
      <c r="AF45" s="97"/>
      <c r="AG45" s="97"/>
    </row>
    <row r="46" spans="2:33" ht="19.5" customHeight="1" x14ac:dyDescent="0.25">
      <c r="B46" s="321" t="str">
        <f>Survey!B99</f>
        <v>41.  Do condensation traps meet provided detail.  If NO, enter unit tonnage.</v>
      </c>
      <c r="C46" s="228"/>
      <c r="D46" s="228"/>
      <c r="E46" s="228"/>
      <c r="F46" s="228"/>
      <c r="G46" s="228"/>
      <c r="H46" s="228"/>
      <c r="I46" s="270"/>
      <c r="J46" s="99">
        <v>7.5</v>
      </c>
      <c r="K46" s="93"/>
      <c r="L46" s="93"/>
      <c r="M46" s="62"/>
      <c r="N46" s="62"/>
      <c r="O46" s="62"/>
      <c r="P46" s="62"/>
      <c r="Q46" s="62"/>
      <c r="R46" s="62"/>
      <c r="S46" s="62"/>
      <c r="T46" s="62"/>
      <c r="U46" s="62"/>
      <c r="V46" s="62"/>
      <c r="W46" s="62"/>
      <c r="X46" s="62"/>
      <c r="Y46" s="62"/>
      <c r="Z46" s="62"/>
      <c r="AA46" s="62"/>
      <c r="AB46" s="62"/>
      <c r="AC46" s="62"/>
      <c r="AD46" s="62"/>
      <c r="AE46" s="62"/>
      <c r="AF46" s="62"/>
      <c r="AG46" s="62"/>
    </row>
    <row r="47" spans="2:33" ht="19.5" customHeight="1" x14ac:dyDescent="0.25">
      <c r="B47" s="321" t="str">
        <f>Survey!B101</f>
        <v>42.  Do pre-filters need to be cleaned?  If YES, enter unit tonnage.</v>
      </c>
      <c r="C47" s="228"/>
      <c r="D47" s="228"/>
      <c r="E47" s="228"/>
      <c r="F47" s="228"/>
      <c r="G47" s="228"/>
      <c r="H47" s="228"/>
      <c r="I47" s="270"/>
      <c r="J47" s="99" t="s">
        <v>195</v>
      </c>
      <c r="K47" s="93"/>
      <c r="L47" s="93"/>
      <c r="M47" s="62"/>
      <c r="N47" s="62"/>
      <c r="O47" s="62"/>
      <c r="P47" s="62"/>
      <c r="Q47" s="62"/>
      <c r="R47" s="62"/>
      <c r="S47" s="62"/>
      <c r="T47" s="62"/>
      <c r="U47" s="62"/>
      <c r="V47" s="62"/>
      <c r="W47" s="62"/>
      <c r="X47" s="62"/>
      <c r="Y47" s="62"/>
      <c r="Z47" s="62"/>
      <c r="AA47" s="62"/>
      <c r="AB47" s="62"/>
      <c r="AC47" s="62"/>
      <c r="AD47" s="62"/>
      <c r="AE47" s="62"/>
      <c r="AF47" s="62"/>
      <c r="AG47" s="62"/>
    </row>
    <row r="48" spans="2:33" ht="19.5" customHeight="1" x14ac:dyDescent="0.25">
      <c r="B48" s="321" t="str">
        <f>Survey!B103</f>
        <v>43.  Do pre-filters need to be replaced?  If YES, enter unit tonnage.</v>
      </c>
      <c r="C48" s="228"/>
      <c r="D48" s="228"/>
      <c r="E48" s="228"/>
      <c r="F48" s="228"/>
      <c r="G48" s="228"/>
      <c r="H48" s="228"/>
      <c r="I48" s="270"/>
      <c r="J48" s="99" t="s">
        <v>195</v>
      </c>
      <c r="K48" s="93"/>
      <c r="L48" s="93"/>
      <c r="M48" s="62"/>
      <c r="N48" s="62"/>
      <c r="O48" s="62"/>
      <c r="P48" s="62"/>
      <c r="Q48" s="62"/>
      <c r="R48" s="62"/>
      <c r="S48" s="62"/>
      <c r="T48" s="62"/>
      <c r="U48" s="62"/>
      <c r="V48" s="62"/>
      <c r="W48" s="62"/>
      <c r="X48" s="62"/>
      <c r="Y48" s="62"/>
      <c r="Z48" s="62"/>
      <c r="AA48" s="62"/>
      <c r="AB48" s="62"/>
      <c r="AC48" s="62"/>
      <c r="AD48" s="62"/>
      <c r="AE48" s="62"/>
      <c r="AF48" s="62"/>
      <c r="AG48" s="62"/>
    </row>
    <row r="49" spans="2:33" ht="49.5" customHeight="1" x14ac:dyDescent="0.25">
      <c r="B49" s="484" t="str">
        <f>Survey!B105</f>
        <v>44.  Check Sun Coast panel terminal block for SINGLE PAIR TWISTED WITH FOIL SHIELD AND DRAIN WIRE.   If single pair twisted with foil shield NOT present enter unit tonnage.  See photo in insert twelve below.</v>
      </c>
      <c r="C49" s="286"/>
      <c r="D49" s="286"/>
      <c r="E49" s="286"/>
      <c r="F49" s="286"/>
      <c r="G49" s="286"/>
      <c r="H49" s="286"/>
      <c r="I49" s="288"/>
      <c r="J49" s="105" t="str">
        <f>IF(ISBLANK(Survey!$E$11),"N/A","")</f>
        <v/>
      </c>
      <c r="K49" s="93"/>
      <c r="L49" s="93"/>
      <c r="M49" s="97"/>
      <c r="N49" s="97"/>
      <c r="O49" s="97"/>
      <c r="P49" s="97"/>
      <c r="Q49" s="97"/>
      <c r="R49" s="97"/>
      <c r="S49" s="97"/>
      <c r="T49" s="97"/>
      <c r="U49" s="97"/>
      <c r="V49" s="97"/>
      <c r="W49" s="97"/>
      <c r="X49" s="97"/>
      <c r="Y49" s="97"/>
      <c r="Z49" s="97"/>
      <c r="AA49" s="97"/>
      <c r="AB49" s="97"/>
      <c r="AC49" s="97"/>
      <c r="AD49" s="97"/>
      <c r="AE49" s="97"/>
      <c r="AF49" s="97"/>
      <c r="AG49" s="97"/>
    </row>
    <row r="50" spans="2:33" ht="19.5" customHeight="1" x14ac:dyDescent="0.25">
      <c r="B50" s="485" t="s">
        <v>196</v>
      </c>
      <c r="C50" s="201"/>
      <c r="D50" s="201"/>
      <c r="E50" s="201"/>
      <c r="F50" s="201"/>
      <c r="G50" s="201"/>
      <c r="H50" s="201"/>
      <c r="I50" s="201"/>
      <c r="J50" s="245"/>
      <c r="K50" s="62"/>
      <c r="L50" s="62"/>
      <c r="M50" s="62"/>
      <c r="N50" s="62"/>
      <c r="O50" s="62"/>
      <c r="P50" s="62"/>
      <c r="Q50" s="62"/>
      <c r="R50" s="62"/>
      <c r="S50" s="62"/>
      <c r="T50" s="62"/>
      <c r="U50" s="62"/>
      <c r="V50" s="62"/>
      <c r="W50" s="62"/>
      <c r="X50" s="62"/>
      <c r="Y50" s="62"/>
      <c r="Z50" s="62"/>
      <c r="AA50" s="62"/>
      <c r="AB50" s="62"/>
      <c r="AC50" s="62"/>
      <c r="AD50" s="62"/>
      <c r="AE50" s="62"/>
      <c r="AF50" s="62"/>
      <c r="AG50" s="62"/>
    </row>
    <row r="51" spans="2:33" ht="30" customHeight="1" x14ac:dyDescent="0.25">
      <c r="B51" s="499"/>
      <c r="C51" s="263"/>
      <c r="D51" s="263"/>
      <c r="E51" s="263"/>
      <c r="F51" s="263"/>
      <c r="G51" s="263"/>
      <c r="H51" s="263"/>
      <c r="I51" s="263"/>
      <c r="J51" s="331"/>
      <c r="K51" s="62"/>
      <c r="L51" s="62"/>
      <c r="M51" s="62"/>
      <c r="N51" s="62"/>
      <c r="O51" s="62"/>
      <c r="P51" s="62"/>
      <c r="Q51" s="62"/>
      <c r="R51" s="62"/>
      <c r="S51" s="62"/>
      <c r="T51" s="62"/>
      <c r="U51" s="62"/>
      <c r="V51" s="62"/>
      <c r="W51" s="62"/>
      <c r="X51" s="62"/>
      <c r="Y51" s="62"/>
      <c r="Z51" s="62"/>
      <c r="AA51" s="62"/>
      <c r="AB51" s="62"/>
      <c r="AC51" s="62"/>
      <c r="AD51" s="62"/>
      <c r="AE51" s="62"/>
      <c r="AF51" s="62"/>
      <c r="AG51" s="62"/>
    </row>
    <row r="52" spans="2:33" ht="30" customHeight="1" x14ac:dyDescent="0.25">
      <c r="B52" s="497"/>
      <c r="C52" s="228"/>
      <c r="D52" s="228"/>
      <c r="E52" s="228"/>
      <c r="F52" s="228"/>
      <c r="G52" s="228"/>
      <c r="H52" s="228"/>
      <c r="I52" s="228"/>
      <c r="J52" s="237"/>
      <c r="K52" s="62"/>
      <c r="L52" s="62"/>
      <c r="M52" s="62"/>
      <c r="N52" s="62"/>
      <c r="O52" s="62"/>
      <c r="P52" s="62"/>
      <c r="Q52" s="62"/>
      <c r="R52" s="62"/>
      <c r="S52" s="62"/>
      <c r="T52" s="62"/>
      <c r="U52" s="62"/>
      <c r="V52" s="62"/>
      <c r="W52" s="62"/>
      <c r="X52" s="62"/>
      <c r="Y52" s="62"/>
      <c r="Z52" s="62"/>
      <c r="AA52" s="62"/>
      <c r="AB52" s="62"/>
      <c r="AC52" s="62"/>
      <c r="AD52" s="62"/>
      <c r="AE52" s="62"/>
      <c r="AF52" s="62"/>
      <c r="AG52" s="62"/>
    </row>
    <row r="53" spans="2:33" ht="30" customHeight="1" x14ac:dyDescent="0.25">
      <c r="B53" s="500"/>
      <c r="C53" s="302"/>
      <c r="D53" s="302"/>
      <c r="E53" s="302"/>
      <c r="F53" s="302"/>
      <c r="G53" s="302"/>
      <c r="H53" s="302"/>
      <c r="I53" s="302"/>
      <c r="J53" s="303"/>
    </row>
    <row r="54" spans="2:33" ht="30" customHeight="1" x14ac:dyDescent="0.3">
      <c r="J54" s="75"/>
    </row>
    <row r="55" spans="2:33" ht="30" customHeight="1" x14ac:dyDescent="0.3">
      <c r="J55" s="75"/>
    </row>
    <row r="56" spans="2:33" ht="30" customHeight="1" x14ac:dyDescent="0.3">
      <c r="J56" s="75"/>
    </row>
    <row r="57" spans="2:33" ht="30" customHeight="1" x14ac:dyDescent="0.3">
      <c r="J57" s="75"/>
    </row>
    <row r="58" spans="2:33" ht="30" customHeight="1" x14ac:dyDescent="0.3">
      <c r="J58" s="75"/>
    </row>
    <row r="59" spans="2:33" ht="30" customHeight="1" x14ac:dyDescent="0.3">
      <c r="J59" s="75"/>
    </row>
    <row r="60" spans="2:33" ht="30" customHeight="1" x14ac:dyDescent="0.3">
      <c r="J60" s="75"/>
    </row>
    <row r="61" spans="2:33" ht="30" customHeight="1" x14ac:dyDescent="0.3">
      <c r="J61" s="75"/>
    </row>
    <row r="62" spans="2:33" ht="30" customHeight="1" x14ac:dyDescent="0.3">
      <c r="J62" s="75"/>
    </row>
    <row r="63" spans="2:33" ht="30" customHeight="1" x14ac:dyDescent="0.3">
      <c r="J63" s="75"/>
    </row>
    <row r="64" spans="2:33" ht="30" customHeight="1" x14ac:dyDescent="0.3">
      <c r="J64" s="75"/>
    </row>
    <row r="65" spans="10:10" ht="30" customHeight="1" x14ac:dyDescent="0.3">
      <c r="J65" s="75"/>
    </row>
    <row r="66" spans="10:10" ht="30" customHeight="1" x14ac:dyDescent="0.3">
      <c r="J66" s="75"/>
    </row>
    <row r="67" spans="10:10" ht="30" customHeight="1" x14ac:dyDescent="0.3">
      <c r="J67" s="75"/>
    </row>
    <row r="68" spans="10:10" ht="30" customHeight="1" x14ac:dyDescent="0.3">
      <c r="J68" s="75"/>
    </row>
    <row r="69" spans="10:10" ht="30" customHeight="1" x14ac:dyDescent="0.3">
      <c r="J69" s="75"/>
    </row>
    <row r="70" spans="10:10" ht="30" customHeight="1" x14ac:dyDescent="0.3">
      <c r="J70" s="75"/>
    </row>
    <row r="71" spans="10:10" ht="30" customHeight="1" x14ac:dyDescent="0.3">
      <c r="J71" s="75"/>
    </row>
    <row r="72" spans="10:10" ht="30" customHeight="1" x14ac:dyDescent="0.3">
      <c r="J72" s="75"/>
    </row>
    <row r="73" spans="10:10" ht="15.75" customHeight="1" x14ac:dyDescent="0.3">
      <c r="J73" s="75"/>
    </row>
    <row r="74" spans="10:10" ht="15.75" customHeight="1" x14ac:dyDescent="0.3">
      <c r="J74" s="75"/>
    </row>
    <row r="75" spans="10:10" ht="15.75" customHeight="1" x14ac:dyDescent="0.3">
      <c r="J75" s="75"/>
    </row>
    <row r="76" spans="10:10" ht="15.75" customHeight="1" x14ac:dyDescent="0.3">
      <c r="J76" s="75"/>
    </row>
    <row r="77" spans="10:10" ht="15.75" customHeight="1" x14ac:dyDescent="0.3">
      <c r="J77" s="75"/>
    </row>
    <row r="78" spans="10:10" ht="15.75" customHeight="1" x14ac:dyDescent="0.3">
      <c r="J78" s="75"/>
    </row>
    <row r="79" spans="10:10" ht="15.75" customHeight="1" x14ac:dyDescent="0.3">
      <c r="J79" s="75"/>
    </row>
    <row r="80" spans="10:10" ht="15.75" customHeight="1" x14ac:dyDescent="0.3">
      <c r="J80" s="75"/>
    </row>
    <row r="81" spans="10:10" ht="15.75" customHeight="1" x14ac:dyDescent="0.3">
      <c r="J81" s="75"/>
    </row>
    <row r="82" spans="10:10" ht="15.75" customHeight="1" x14ac:dyDescent="0.3">
      <c r="J82" s="75"/>
    </row>
    <row r="83" spans="10:10" ht="15.75" customHeight="1" x14ac:dyDescent="0.3">
      <c r="J83" s="75"/>
    </row>
    <row r="84" spans="10:10" ht="15.75" customHeight="1" x14ac:dyDescent="0.3">
      <c r="J84" s="75"/>
    </row>
    <row r="85" spans="10:10" ht="15.75" customHeight="1" x14ac:dyDescent="0.3">
      <c r="J85" s="75"/>
    </row>
    <row r="86" spans="10:10" ht="15.75" customHeight="1" x14ac:dyDescent="0.3">
      <c r="J86" s="75"/>
    </row>
    <row r="87" spans="10:10" ht="15.75" customHeight="1" x14ac:dyDescent="0.3">
      <c r="J87" s="75"/>
    </row>
    <row r="88" spans="10:10" ht="15.75" customHeight="1" x14ac:dyDescent="0.3">
      <c r="J88" s="75"/>
    </row>
    <row r="89" spans="10:10" ht="15.75" customHeight="1" x14ac:dyDescent="0.3">
      <c r="J89" s="75"/>
    </row>
    <row r="90" spans="10:10" ht="15.75" customHeight="1" x14ac:dyDescent="0.3">
      <c r="J90" s="75"/>
    </row>
    <row r="91" spans="10:10" ht="15.75" customHeight="1" x14ac:dyDescent="0.3">
      <c r="J91" s="75"/>
    </row>
    <row r="92" spans="10:10" ht="15.75" customHeight="1" x14ac:dyDescent="0.3">
      <c r="J92" s="75"/>
    </row>
    <row r="93" spans="10:10" ht="15.75" customHeight="1" x14ac:dyDescent="0.3">
      <c r="J93" s="75"/>
    </row>
    <row r="94" spans="10:10" ht="15.75" customHeight="1" x14ac:dyDescent="0.3">
      <c r="J94" s="75"/>
    </row>
    <row r="95" spans="10:10" ht="15.75" customHeight="1" x14ac:dyDescent="0.3">
      <c r="J95" s="75"/>
    </row>
    <row r="96" spans="10:10" ht="15.75" customHeight="1" x14ac:dyDescent="0.3">
      <c r="J96" s="75"/>
    </row>
    <row r="97" spans="10:10" ht="15.75" customHeight="1" x14ac:dyDescent="0.3">
      <c r="J97" s="75"/>
    </row>
    <row r="98" spans="10:10" ht="15.75" customHeight="1" x14ac:dyDescent="0.3">
      <c r="J98" s="75"/>
    </row>
    <row r="99" spans="10:10" ht="15.75" customHeight="1" x14ac:dyDescent="0.3">
      <c r="J99" s="75"/>
    </row>
    <row r="100" spans="10:10" ht="15.75" customHeight="1" x14ac:dyDescent="0.3">
      <c r="J100" s="75"/>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B52:J52"/>
    <mergeCell ref="B53:J53"/>
    <mergeCell ref="B42:I42"/>
    <mergeCell ref="B43:I43"/>
    <mergeCell ref="B44:I44"/>
    <mergeCell ref="B45:I45"/>
    <mergeCell ref="B46:I46"/>
    <mergeCell ref="B47:I47"/>
    <mergeCell ref="B48:I48"/>
    <mergeCell ref="B40:I40"/>
    <mergeCell ref="B41:I41"/>
    <mergeCell ref="B49:I49"/>
    <mergeCell ref="B50:J50"/>
    <mergeCell ref="B51:J51"/>
    <mergeCell ref="B35:I35"/>
    <mergeCell ref="B36:I36"/>
    <mergeCell ref="B37:I37"/>
    <mergeCell ref="B38:I38"/>
    <mergeCell ref="B39:I39"/>
    <mergeCell ref="B30:I30"/>
    <mergeCell ref="B31:I31"/>
    <mergeCell ref="B32:I32"/>
    <mergeCell ref="B33:I33"/>
    <mergeCell ref="B34:I34"/>
    <mergeCell ref="B25:I25"/>
    <mergeCell ref="B26:I26"/>
    <mergeCell ref="B27:I27"/>
    <mergeCell ref="B28:I28"/>
    <mergeCell ref="B29:I29"/>
    <mergeCell ref="B20:I20"/>
    <mergeCell ref="B21:I21"/>
    <mergeCell ref="B22:I22"/>
    <mergeCell ref="B23:I23"/>
    <mergeCell ref="B24:I24"/>
    <mergeCell ref="B15:I15"/>
    <mergeCell ref="B16:I16"/>
    <mergeCell ref="B17:I17"/>
    <mergeCell ref="B18:I18"/>
    <mergeCell ref="B19:I19"/>
    <mergeCell ref="B10:I10"/>
    <mergeCell ref="B11:I11"/>
    <mergeCell ref="B12:I12"/>
    <mergeCell ref="B13:I13"/>
    <mergeCell ref="B14:I14"/>
    <mergeCell ref="E5:F5"/>
    <mergeCell ref="B6:I6"/>
    <mergeCell ref="B7:I7"/>
    <mergeCell ref="B8:I8"/>
    <mergeCell ref="B9:I9"/>
    <mergeCell ref="B1:E1"/>
    <mergeCell ref="F1:G1"/>
    <mergeCell ref="B2:E2"/>
    <mergeCell ref="B3:E3"/>
    <mergeCell ref="B4:E4"/>
  </mergeCells>
  <conditionalFormatting sqref="J6:L7">
    <cfRule type="cellIs" dxfId="107" priority="1" operator="between">
      <formula>3</formula>
      <formula>25</formula>
    </cfRule>
  </conditionalFormatting>
  <conditionalFormatting sqref="J6:L13">
    <cfRule type="cellIs" dxfId="106" priority="2" operator="equal">
      <formula>"C"</formula>
    </cfRule>
  </conditionalFormatting>
  <conditionalFormatting sqref="J8:L8">
    <cfRule type="cellIs" dxfId="105" priority="5" operator="between">
      <formula>3</formula>
      <formula>25</formula>
    </cfRule>
  </conditionalFormatting>
  <conditionalFormatting sqref="J9:L11">
    <cfRule type="cellIs" dxfId="104" priority="7" operator="between">
      <formula>3</formula>
      <formula>25</formula>
    </cfRule>
  </conditionalFormatting>
  <conditionalFormatting sqref="J12:L12">
    <cfRule type="cellIs" dxfId="103" priority="13" operator="equal">
      <formula>"HUM"</formula>
    </cfRule>
  </conditionalFormatting>
  <conditionalFormatting sqref="J13:L13">
    <cfRule type="cellIs" dxfId="102" priority="16" operator="between">
      <formula>3</formula>
      <formula>30</formula>
    </cfRule>
  </conditionalFormatting>
  <conditionalFormatting sqref="J17:L26">
    <cfRule type="cellIs" dxfId="101" priority="17" operator="between">
      <formula>3</formula>
      <formula>30</formula>
    </cfRule>
  </conditionalFormatting>
  <conditionalFormatting sqref="J17:L44">
    <cfRule type="cellIs" dxfId="100" priority="18" operator="equal">
      <formula>"C"</formula>
    </cfRule>
  </conditionalFormatting>
  <conditionalFormatting sqref="J27:L27">
    <cfRule type="cellIs" dxfId="99" priority="37" operator="between">
      <formula>3</formula>
      <formula>30</formula>
    </cfRule>
  </conditionalFormatting>
  <conditionalFormatting sqref="J28:L28">
    <cfRule type="cellIs" dxfId="98" priority="39" operator="between">
      <formula>3</formula>
      <formula>30</formula>
    </cfRule>
  </conditionalFormatting>
  <conditionalFormatting sqref="J29:L32">
    <cfRule type="cellIs" dxfId="97" priority="41" operator="between">
      <formula>3</formula>
      <formula>30</formula>
    </cfRule>
  </conditionalFormatting>
  <conditionalFormatting sqref="J33:L33">
    <cfRule type="cellIs" dxfId="96" priority="49" operator="between">
      <formula>3</formula>
      <formula>30</formula>
    </cfRule>
  </conditionalFormatting>
  <conditionalFormatting sqref="J34:L34">
    <cfRule type="cellIs" dxfId="95" priority="51" operator="between">
      <formula>3</formula>
      <formula>30</formula>
    </cfRule>
  </conditionalFormatting>
  <conditionalFormatting sqref="J35:L35">
    <cfRule type="cellIs" dxfId="94" priority="53" operator="between">
      <formula>3</formula>
      <formula>30</formula>
    </cfRule>
  </conditionalFormatting>
  <conditionalFormatting sqref="J36:L38">
    <cfRule type="cellIs" dxfId="93" priority="55" operator="between">
      <formula>3</formula>
      <formula>30</formula>
    </cfRule>
  </conditionalFormatting>
  <conditionalFormatting sqref="J39:L43">
    <cfRule type="cellIs" dxfId="92" priority="61" operator="between">
      <formula>3</formula>
      <formula>30</formula>
    </cfRule>
  </conditionalFormatting>
  <conditionalFormatting sqref="J44:L44">
    <cfRule type="cellIs" dxfId="91" priority="71" operator="between">
      <formula>3</formula>
      <formula>30</formula>
    </cfRule>
  </conditionalFormatting>
  <conditionalFormatting sqref="J46:L48">
    <cfRule type="cellIs" dxfId="90" priority="73" operator="between">
      <formula>3</formula>
      <formula>30</formula>
    </cfRule>
  </conditionalFormatting>
  <conditionalFormatting sqref="J46:L49">
    <cfRule type="cellIs" dxfId="89" priority="74" operator="equal">
      <formula>"C"</formula>
    </cfRule>
  </conditionalFormatting>
  <conditionalFormatting sqref="J49:L49">
    <cfRule type="cellIs" dxfId="88"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'Drop Menus'!$B$4:$B$8</xm:f>
          </x14:formula1>
          <xm:sqref>J16</xm:sqref>
        </x14:dataValidation>
        <x14:dataValidation type="list" allowBlank="1" showErrorMessage="1" xr:uid="{00000000-0002-0000-0400-000001000000}">
          <x14:formula1>
            <xm:f>'Drop Menus'!$C$4:$C$7</xm:f>
          </x14:formula1>
          <xm:sqref>J45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G1000"/>
  <sheetViews>
    <sheetView workbookViewId="0">
      <pane xSplit="1" ySplit="5" topLeftCell="B6" activePane="bottomRight" state="frozen"/>
      <selection pane="topRight" activeCell="B1" sqref="B1"/>
      <selection pane="bottomLeft" activeCell="A6" sqref="A6"/>
      <selection pane="bottomRight" activeCell="K48" sqref="K48"/>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486" t="s">
        <v>189</v>
      </c>
      <c r="C1" s="228"/>
      <c r="D1" s="228"/>
      <c r="E1" s="229"/>
      <c r="F1" s="487" t="str">
        <f>Survey!AA12</f>
        <v>Lennox</v>
      </c>
      <c r="G1" s="340"/>
      <c r="H1" s="106"/>
      <c r="I1" s="106"/>
      <c r="J1" s="107"/>
    </row>
    <row r="2" spans="2:33" ht="18" x14ac:dyDescent="0.35">
      <c r="B2" s="486" t="s">
        <v>190</v>
      </c>
      <c r="C2" s="228"/>
      <c r="D2" s="228"/>
      <c r="E2" s="229"/>
      <c r="F2" s="108" t="str">
        <f>Survey!AI12</f>
        <v>ENERGENCE</v>
      </c>
      <c r="G2" s="78"/>
      <c r="H2" s="78"/>
      <c r="I2" s="78"/>
      <c r="J2" s="109"/>
    </row>
    <row r="3" spans="2:33" ht="18" x14ac:dyDescent="0.35">
      <c r="B3" s="486" t="s">
        <v>191</v>
      </c>
      <c r="C3" s="228"/>
      <c r="D3" s="228"/>
      <c r="E3" s="229"/>
      <c r="F3" s="110" t="str">
        <f>Survey!M12</f>
        <v>LGH060H4BH4Y</v>
      </c>
      <c r="G3" s="78"/>
      <c r="H3" s="78"/>
      <c r="I3" s="78"/>
      <c r="J3" s="109"/>
    </row>
    <row r="4" spans="2:33" ht="18" x14ac:dyDescent="0.35">
      <c r="B4" s="486" t="s">
        <v>192</v>
      </c>
      <c r="C4" s="228"/>
      <c r="D4" s="228"/>
      <c r="E4" s="229"/>
      <c r="F4" s="110" t="str">
        <f>Survey!E12</f>
        <v>5617B06419</v>
      </c>
      <c r="G4" s="111"/>
      <c r="H4" s="78"/>
      <c r="I4" s="78"/>
      <c r="J4" s="109"/>
    </row>
    <row r="5" spans="2:33" ht="18" x14ac:dyDescent="0.35">
      <c r="B5" s="369"/>
      <c r="C5" s="247"/>
      <c r="D5" s="278"/>
      <c r="E5" s="491" t="s">
        <v>193</v>
      </c>
      <c r="F5" s="250"/>
      <c r="G5" s="117">
        <f ca="1">Survey!AF12</f>
        <v>6.5342465753424657</v>
      </c>
      <c r="H5" s="112" t="s">
        <v>194</v>
      </c>
      <c r="I5" s="112"/>
      <c r="J5" s="91" t="str">
        <f>Survey!X12</f>
        <v>5</v>
      </c>
    </row>
    <row r="6" spans="2:33" ht="30" customHeight="1" x14ac:dyDescent="0.25">
      <c r="B6" s="493" t="str">
        <f>Survey!B19</f>
        <v>1.  Using punch/screwdriver, prod heat exchanger tubes.  If holes found and/or or prod test fail enter unit tonnage and lock out.</v>
      </c>
      <c r="C6" s="256"/>
      <c r="D6" s="256"/>
      <c r="E6" s="256"/>
      <c r="F6" s="256"/>
      <c r="G6" s="256"/>
      <c r="H6" s="256"/>
      <c r="I6" s="225"/>
      <c r="J6" s="92" t="s">
        <v>195</v>
      </c>
      <c r="K6" s="93"/>
      <c r="L6" s="93"/>
      <c r="M6" s="94">
        <f>SUM(Survey!CE18:CE21)</f>
        <v>0</v>
      </c>
      <c r="N6" s="94"/>
      <c r="O6" s="94"/>
      <c r="P6" s="94"/>
      <c r="Q6" s="94"/>
      <c r="R6" s="94"/>
      <c r="S6" s="94"/>
      <c r="T6" s="94"/>
      <c r="U6" s="94"/>
      <c r="V6" s="94"/>
      <c r="W6" s="94"/>
      <c r="X6" s="94"/>
      <c r="Y6" s="94"/>
      <c r="Z6" s="94"/>
      <c r="AA6" s="94"/>
      <c r="AB6" s="94"/>
      <c r="AC6" s="94"/>
      <c r="AD6" s="94"/>
      <c r="AE6" s="94"/>
      <c r="AF6" s="94"/>
      <c r="AG6" s="94"/>
    </row>
    <row r="7" spans="2:33" ht="30" customHeight="1" x14ac:dyDescent="0.25">
      <c r="B7" s="483" t="str">
        <f>Survey!B21</f>
        <v>2.  Quantify damage/deterioration to the condenser coil (0% to 100%).  If greater than 50% enter unit tonnage.</v>
      </c>
      <c r="C7" s="228"/>
      <c r="D7" s="228"/>
      <c r="E7" s="228"/>
      <c r="F7" s="228"/>
      <c r="G7" s="228"/>
      <c r="H7" s="228"/>
      <c r="I7" s="229"/>
      <c r="J7" s="95" t="s">
        <v>195</v>
      </c>
      <c r="K7" s="93"/>
      <c r="L7" s="93"/>
      <c r="M7" s="96"/>
      <c r="N7" s="96"/>
      <c r="O7" s="96"/>
      <c r="P7" s="96"/>
      <c r="Q7" s="96"/>
      <c r="R7" s="96"/>
      <c r="S7" s="96"/>
      <c r="T7" s="96"/>
      <c r="U7" s="96"/>
      <c r="V7" s="96"/>
      <c r="W7" s="96"/>
      <c r="X7" s="96"/>
      <c r="Y7" s="96"/>
      <c r="Z7" s="96"/>
      <c r="AA7" s="96"/>
      <c r="AB7" s="96"/>
      <c r="AC7" s="96"/>
      <c r="AD7" s="96"/>
      <c r="AE7" s="96"/>
      <c r="AF7" s="96"/>
      <c r="AG7" s="96"/>
    </row>
    <row r="8" spans="2:33" ht="30" customHeight="1" x14ac:dyDescent="0.25">
      <c r="B8" s="483" t="str">
        <f>Survey!B23</f>
        <v>3.  Is there a hail guard installed on unit?  If NO, enter unit tonnage.  NOTE: If "CRITICAL", unit in top ten hail states.</v>
      </c>
      <c r="C8" s="228"/>
      <c r="D8" s="228"/>
      <c r="E8" s="228"/>
      <c r="F8" s="228"/>
      <c r="G8" s="228"/>
      <c r="H8" s="228"/>
      <c r="I8" s="229"/>
      <c r="J8" s="95" t="s">
        <v>195</v>
      </c>
      <c r="K8" s="93"/>
      <c r="L8" s="93"/>
      <c r="M8" s="62"/>
      <c r="N8" s="62"/>
      <c r="O8" s="62"/>
      <c r="P8" s="62"/>
      <c r="Q8" s="62"/>
      <c r="R8" s="62"/>
      <c r="S8" s="62"/>
      <c r="T8" s="62"/>
      <c r="U8" s="62"/>
      <c r="V8" s="62"/>
      <c r="W8" s="62"/>
      <c r="X8" s="62"/>
      <c r="Y8" s="62"/>
      <c r="Z8" s="62"/>
      <c r="AA8" s="62"/>
      <c r="AB8" s="62"/>
      <c r="AC8" s="62"/>
      <c r="AD8" s="62"/>
      <c r="AE8" s="62"/>
      <c r="AF8" s="62"/>
      <c r="AG8" s="62"/>
    </row>
    <row r="9" spans="2:33" ht="30.75" customHeight="1" x14ac:dyDescent="0.25">
      <c r="B9" s="483" t="str">
        <f>Survey!B25</f>
        <v>4.  Check both sides of evaporator coil for deterioration.  Perform fin test. If greater than 50% enter unit tonnage</v>
      </c>
      <c r="C9" s="228"/>
      <c r="D9" s="228"/>
      <c r="E9" s="228"/>
      <c r="F9" s="228"/>
      <c r="G9" s="228"/>
      <c r="H9" s="228"/>
      <c r="I9" s="229"/>
      <c r="J9" s="95" t="s">
        <v>195</v>
      </c>
      <c r="K9" s="93"/>
      <c r="L9" s="93"/>
      <c r="M9" s="62"/>
      <c r="N9" s="62"/>
      <c r="O9" s="62"/>
      <c r="P9" s="62"/>
      <c r="Q9" s="62"/>
      <c r="R9" s="62"/>
      <c r="S9" s="62"/>
      <c r="T9" s="62"/>
      <c r="U9" s="62"/>
      <c r="V9" s="62"/>
      <c r="W9" s="62"/>
      <c r="X9" s="62"/>
      <c r="Y9" s="62"/>
      <c r="Z9" s="62"/>
      <c r="AA9" s="62"/>
      <c r="AB9" s="62"/>
      <c r="AC9" s="62"/>
      <c r="AD9" s="62"/>
      <c r="AE9" s="62"/>
      <c r="AF9" s="62"/>
      <c r="AG9" s="62"/>
    </row>
    <row r="10" spans="2:33" ht="30" customHeight="1" x14ac:dyDescent="0.25">
      <c r="B10" s="483" t="str">
        <f>Survey!B27</f>
        <v>5.  Check for power exhaust at AC units greater than ten tons.  If no power exhaust enter unit tonnage.</v>
      </c>
      <c r="C10" s="228"/>
      <c r="D10" s="228"/>
      <c r="E10" s="228"/>
      <c r="F10" s="228"/>
      <c r="G10" s="228"/>
      <c r="H10" s="228"/>
      <c r="I10" s="229"/>
      <c r="J10" s="95" t="str">
        <f>IF(ISBLANK(Survey!$E$12),"N/A",IF(MID($M$12,4,3)&lt;="120","N/A",))</f>
        <v>N/A</v>
      </c>
      <c r="K10" s="93"/>
      <c r="L10" s="93"/>
      <c r="M10" s="97"/>
      <c r="N10" s="97"/>
      <c r="O10" s="97"/>
      <c r="P10" s="97"/>
      <c r="Q10" s="97"/>
      <c r="R10" s="97"/>
      <c r="S10" s="97"/>
      <c r="T10" s="97"/>
      <c r="U10" s="97"/>
      <c r="V10" s="97"/>
      <c r="W10" s="97"/>
      <c r="X10" s="97"/>
      <c r="Y10" s="97"/>
      <c r="Z10" s="97"/>
      <c r="AA10" s="97"/>
      <c r="AB10" s="97"/>
      <c r="AC10" s="97"/>
      <c r="AD10" s="97"/>
      <c r="AE10" s="97"/>
      <c r="AF10" s="97"/>
      <c r="AG10" s="97"/>
    </row>
    <row r="11" spans="2:33" ht="19.5" customHeight="1" x14ac:dyDescent="0.25">
      <c r="B11" s="321" t="str">
        <f>Survey!B29</f>
        <v>6.  Are there curb adaptors on any of the units?  If YES, enter unit tonnage.</v>
      </c>
      <c r="C11" s="228"/>
      <c r="D11" s="228"/>
      <c r="E11" s="228"/>
      <c r="F11" s="228"/>
      <c r="G11" s="228"/>
      <c r="H11" s="228"/>
      <c r="I11" s="229"/>
      <c r="J11" s="95">
        <v>5</v>
      </c>
      <c r="K11" s="93"/>
      <c r="L11" s="93"/>
      <c r="M11" s="62"/>
      <c r="N11" s="62"/>
      <c r="O11" s="62"/>
      <c r="P11" s="62"/>
      <c r="Q11" s="62"/>
      <c r="R11" s="62"/>
      <c r="S11" s="62"/>
      <c r="T11" s="62"/>
      <c r="U11" s="62"/>
      <c r="V11" s="62"/>
      <c r="W11" s="62"/>
      <c r="X11" s="62"/>
      <c r="Y11" s="62"/>
      <c r="Z11" s="62"/>
      <c r="AA11" s="62"/>
      <c r="AB11" s="62"/>
      <c r="AC11" s="62"/>
      <c r="AD11" s="62"/>
      <c r="AE11" s="62"/>
      <c r="AF11" s="62"/>
      <c r="AG11" s="62"/>
    </row>
    <row r="12" spans="2:33" ht="19.5" customHeight="1" x14ac:dyDescent="0.25">
      <c r="B12" s="498" t="str">
        <f>Survey!B31</f>
        <v>7.  Is unit a humiditrol type unit?</v>
      </c>
      <c r="C12" s="228"/>
      <c r="D12" s="228"/>
      <c r="E12" s="228"/>
      <c r="F12" s="228"/>
      <c r="G12" s="228"/>
      <c r="H12" s="228"/>
      <c r="I12" s="229"/>
      <c r="J12" s="95" t="s">
        <v>195</v>
      </c>
      <c r="K12" s="93"/>
      <c r="L12" s="93"/>
      <c r="M12" s="94"/>
      <c r="N12" s="94"/>
      <c r="O12" s="94"/>
      <c r="P12" s="94"/>
      <c r="Q12" s="94"/>
      <c r="R12" s="94"/>
      <c r="S12" s="94"/>
      <c r="T12" s="94"/>
      <c r="U12" s="94"/>
      <c r="V12" s="94"/>
      <c r="W12" s="94"/>
      <c r="X12" s="94"/>
      <c r="Y12" s="94"/>
      <c r="Z12" s="94"/>
      <c r="AA12" s="94"/>
      <c r="AB12" s="94"/>
      <c r="AC12" s="94"/>
      <c r="AD12" s="94"/>
      <c r="AE12" s="94"/>
      <c r="AF12" s="94"/>
      <c r="AG12" s="94"/>
    </row>
    <row r="13" spans="2:33" ht="19.5" customHeight="1" x14ac:dyDescent="0.25">
      <c r="B13" s="321" t="str">
        <f>Survey!B33</f>
        <v>8.  Is the humidity sensor wired?  If NO,  enter unit tonnage.</v>
      </c>
      <c r="C13" s="228"/>
      <c r="D13" s="228"/>
      <c r="E13" s="228"/>
      <c r="F13" s="228"/>
      <c r="G13" s="228"/>
      <c r="H13" s="228"/>
      <c r="I13" s="270"/>
      <c r="J13" s="99" t="s">
        <v>195</v>
      </c>
      <c r="K13" s="93"/>
      <c r="L13" s="93"/>
      <c r="M13" s="62"/>
      <c r="N13" s="62"/>
      <c r="O13" s="62"/>
      <c r="P13" s="62"/>
      <c r="Q13" s="62"/>
      <c r="R13" s="62"/>
      <c r="S13" s="62"/>
      <c r="T13" s="62"/>
      <c r="U13" s="62"/>
      <c r="V13" s="62"/>
      <c r="W13" s="62"/>
      <c r="X13" s="62"/>
      <c r="Y13" s="62"/>
      <c r="Z13" s="62"/>
      <c r="AA13" s="62"/>
      <c r="AB13" s="62"/>
      <c r="AC13" s="62"/>
      <c r="AD13" s="62"/>
      <c r="AE13" s="62"/>
      <c r="AF13" s="62"/>
      <c r="AG13" s="62"/>
    </row>
    <row r="14" spans="2:33" ht="30" customHeight="1" x14ac:dyDescent="0.25">
      <c r="B14" s="483" t="str">
        <f>Survey!B35</f>
        <v>9. In table below record As-Built size of gas lines at gas meter riser, B1, B2, B3, B4, B5 etc. The cells below will auto populate when table is filled in.</v>
      </c>
      <c r="C14" s="228"/>
      <c r="D14" s="228"/>
      <c r="E14" s="228"/>
      <c r="F14" s="228"/>
      <c r="G14" s="228"/>
      <c r="H14" s="228"/>
      <c r="I14" s="270"/>
      <c r="J14" s="102">
        <v>5</v>
      </c>
      <c r="K14" s="62"/>
      <c r="L14" s="62"/>
      <c r="M14" s="97"/>
      <c r="N14" s="97"/>
      <c r="O14" s="97"/>
      <c r="P14" s="97"/>
      <c r="Q14" s="97"/>
      <c r="R14" s="97"/>
      <c r="S14" s="97"/>
      <c r="T14" s="97"/>
      <c r="U14" s="97"/>
      <c r="V14" s="97"/>
      <c r="W14" s="97"/>
      <c r="X14" s="97"/>
      <c r="Y14" s="97"/>
      <c r="Z14" s="97"/>
      <c r="AA14" s="97"/>
      <c r="AB14" s="97"/>
      <c r="AC14" s="97"/>
      <c r="AD14" s="97"/>
      <c r="AE14" s="97"/>
      <c r="AF14" s="97"/>
      <c r="AG14" s="97"/>
    </row>
    <row r="15" spans="2:33" ht="30" customHeight="1" x14ac:dyDescent="0.25">
      <c r="B15" s="483" t="str">
        <f>Survey!B37</f>
        <v>10. In the table below record the As-Built gas line drops D1, D2, D3, D4, D5 etc.  The cells below will auto-populate when table in filled in.</v>
      </c>
      <c r="C15" s="228"/>
      <c r="D15" s="228"/>
      <c r="E15" s="228"/>
      <c r="F15" s="228"/>
      <c r="G15" s="228"/>
      <c r="H15" s="228"/>
      <c r="I15" s="270"/>
      <c r="J15" s="101" t="str">
        <f>Survey!AZ151</f>
        <v>1-1/2"</v>
      </c>
      <c r="K15" s="97"/>
      <c r="L15" s="97"/>
      <c r="M15" s="97"/>
      <c r="N15" s="97"/>
      <c r="O15" s="97"/>
      <c r="P15" s="97"/>
      <c r="Q15" s="97"/>
      <c r="R15" s="97"/>
      <c r="S15" s="97"/>
      <c r="T15" s="97"/>
      <c r="U15" s="97"/>
      <c r="V15" s="97"/>
      <c r="W15" s="97"/>
      <c r="X15" s="97"/>
      <c r="Y15" s="97"/>
      <c r="Z15" s="97"/>
      <c r="AA15" s="97"/>
      <c r="AB15" s="97"/>
      <c r="AC15" s="97"/>
      <c r="AD15" s="97"/>
      <c r="AE15" s="97"/>
      <c r="AF15" s="97"/>
      <c r="AG15" s="97"/>
    </row>
    <row r="16" spans="2:33" ht="19.5" customHeight="1" x14ac:dyDescent="0.25">
      <c r="B16" s="321" t="str">
        <f>Survey!B39</f>
        <v>11.  Record size of gas line going into unit.  NOTE: Pull down menu in cells.</v>
      </c>
      <c r="C16" s="228"/>
      <c r="D16" s="228"/>
      <c r="E16" s="228"/>
      <c r="F16" s="228"/>
      <c r="G16" s="228"/>
      <c r="H16" s="228"/>
      <c r="I16" s="270"/>
      <c r="J16" s="102" t="s">
        <v>160</v>
      </c>
      <c r="K16" s="62"/>
      <c r="L16" s="62"/>
      <c r="M16" s="62"/>
      <c r="N16" s="62"/>
      <c r="O16" s="62"/>
      <c r="P16" s="62"/>
      <c r="Q16" s="62"/>
      <c r="R16" s="62"/>
      <c r="S16" s="62"/>
      <c r="T16" s="62"/>
      <c r="U16" s="62"/>
      <c r="V16" s="62"/>
      <c r="W16" s="62"/>
      <c r="X16" s="62"/>
      <c r="Y16" s="62"/>
      <c r="Z16" s="62"/>
      <c r="AA16" s="62"/>
      <c r="AB16" s="62"/>
      <c r="AC16" s="62"/>
      <c r="AD16" s="62"/>
      <c r="AE16" s="62"/>
      <c r="AF16" s="62"/>
      <c r="AG16" s="62"/>
    </row>
    <row r="17" spans="2:33" ht="19.5" customHeight="1" x14ac:dyDescent="0.25">
      <c r="B17" s="321" t="str">
        <f>Survey!B41</f>
        <v>12.  Is a smoke detector present in unit?  If NO, enter unit tonnage.</v>
      </c>
      <c r="C17" s="228"/>
      <c r="D17" s="228"/>
      <c r="E17" s="228"/>
      <c r="F17" s="228"/>
      <c r="G17" s="228"/>
      <c r="H17" s="228"/>
      <c r="I17" s="270"/>
      <c r="J17" s="103" t="s">
        <v>195</v>
      </c>
      <c r="K17" s="93"/>
      <c r="L17" s="93"/>
      <c r="M17" s="62"/>
      <c r="N17" s="62"/>
      <c r="O17" s="62"/>
      <c r="P17" s="62"/>
      <c r="Q17" s="62"/>
      <c r="R17" s="62"/>
      <c r="S17" s="62"/>
      <c r="T17" s="62"/>
      <c r="U17" s="62"/>
      <c r="V17" s="62"/>
      <c r="W17" s="62"/>
      <c r="X17" s="62"/>
      <c r="Y17" s="62"/>
      <c r="Z17" s="62"/>
      <c r="AA17" s="62"/>
      <c r="AB17" s="62"/>
      <c r="AC17" s="62"/>
      <c r="AD17" s="62"/>
      <c r="AE17" s="62"/>
      <c r="AF17" s="62"/>
      <c r="AG17" s="62"/>
    </row>
    <row r="18" spans="2:33" ht="30" customHeight="1" x14ac:dyDescent="0.25">
      <c r="B18" s="483" t="str">
        <f>Survey!B43</f>
        <v>13.  Is the smoke detector inlet sampling tube capped?  If NO, enter unit tonnage.</v>
      </c>
      <c r="C18" s="228"/>
      <c r="D18" s="228"/>
      <c r="E18" s="228"/>
      <c r="F18" s="228"/>
      <c r="G18" s="228"/>
      <c r="H18" s="228"/>
      <c r="I18" s="270"/>
      <c r="J18" s="99" t="s">
        <v>195</v>
      </c>
      <c r="K18" s="93"/>
      <c r="L18" s="93"/>
      <c r="M18" s="62"/>
      <c r="N18" s="62"/>
      <c r="O18" s="62"/>
      <c r="P18" s="62"/>
      <c r="Q18" s="62"/>
      <c r="R18" s="62"/>
      <c r="S18" s="62"/>
      <c r="T18" s="62"/>
      <c r="U18" s="62"/>
      <c r="V18" s="62"/>
      <c r="W18" s="62"/>
      <c r="X18" s="62"/>
      <c r="Y18" s="62"/>
      <c r="Z18" s="62"/>
      <c r="AA18" s="62"/>
      <c r="AB18" s="62"/>
      <c r="AC18" s="62"/>
      <c r="AD18" s="62"/>
      <c r="AE18" s="62"/>
      <c r="AF18" s="62"/>
      <c r="AG18" s="62"/>
    </row>
    <row r="19" spans="2:33" ht="30" customHeight="1" x14ac:dyDescent="0.25">
      <c r="B19" s="483" t="str">
        <f>Survey!B45</f>
        <v>14.  Check smoke detector module light. If light RED or an AMBER color, enter unit tonnage.</v>
      </c>
      <c r="C19" s="228"/>
      <c r="D19" s="228"/>
      <c r="E19" s="228"/>
      <c r="F19" s="228"/>
      <c r="G19" s="228"/>
      <c r="H19" s="228"/>
      <c r="I19" s="270"/>
      <c r="J19" s="99" t="s">
        <v>195</v>
      </c>
      <c r="K19" s="93"/>
      <c r="L19" s="93"/>
      <c r="M19" s="62"/>
      <c r="N19" s="62"/>
      <c r="O19" s="62"/>
      <c r="P19" s="62"/>
      <c r="Q19" s="62"/>
      <c r="R19" s="62"/>
      <c r="S19" s="62"/>
      <c r="T19" s="62"/>
      <c r="U19" s="62"/>
      <c r="V19" s="62"/>
      <c r="W19" s="62"/>
      <c r="X19" s="62"/>
      <c r="Y19" s="62"/>
      <c r="Z19" s="62"/>
      <c r="AA19" s="62"/>
      <c r="AB19" s="62"/>
      <c r="AC19" s="62"/>
      <c r="AD19" s="62"/>
      <c r="AE19" s="62"/>
      <c r="AF19" s="62"/>
      <c r="AG19" s="62"/>
    </row>
    <row r="20" spans="2:33" ht="19.5" customHeight="1" x14ac:dyDescent="0.25">
      <c r="B20" s="321" t="str">
        <f>Survey!B47</f>
        <v>15.  Is smoke detector dust plugs capped?  If YES, enter unit tonnage.</v>
      </c>
      <c r="C20" s="228"/>
      <c r="D20" s="228"/>
      <c r="E20" s="228"/>
      <c r="F20" s="228"/>
      <c r="G20" s="228"/>
      <c r="H20" s="228"/>
      <c r="I20" s="270"/>
      <c r="J20" s="99">
        <v>5</v>
      </c>
      <c r="K20" s="93"/>
      <c r="L20" s="93"/>
      <c r="M20" s="62"/>
      <c r="N20" s="62"/>
      <c r="O20" s="62"/>
      <c r="P20" s="62"/>
      <c r="Q20" s="62"/>
      <c r="R20" s="62"/>
      <c r="S20" s="62"/>
      <c r="T20" s="62"/>
      <c r="U20" s="62"/>
      <c r="V20" s="62"/>
      <c r="W20" s="62"/>
      <c r="X20" s="62"/>
      <c r="Y20" s="62"/>
      <c r="Z20" s="62"/>
      <c r="AA20" s="62"/>
      <c r="AB20" s="62"/>
      <c r="AC20" s="62"/>
      <c r="AD20" s="62"/>
      <c r="AE20" s="62"/>
      <c r="AF20" s="62"/>
      <c r="AG20" s="62"/>
    </row>
    <row r="21" spans="2:33" ht="30" customHeight="1" x14ac:dyDescent="0.25">
      <c r="B21" s="483" t="str">
        <f>Survey!B49</f>
        <v>16.  Is hub (hub houses bearings and located at center of pulley) at the tensioner intact?  If NO, enter unit tonnage.</v>
      </c>
      <c r="C21" s="228"/>
      <c r="D21" s="228"/>
      <c r="E21" s="228"/>
      <c r="F21" s="228"/>
      <c r="G21" s="228"/>
      <c r="H21" s="228"/>
      <c r="I21" s="270"/>
      <c r="J21" s="99" t="s">
        <v>89</v>
      </c>
      <c r="K21" s="93"/>
      <c r="L21" s="93"/>
      <c r="M21" s="62"/>
      <c r="N21" s="62"/>
      <c r="O21" s="62"/>
      <c r="P21" s="62"/>
      <c r="Q21" s="62"/>
      <c r="R21" s="62"/>
      <c r="S21" s="62"/>
      <c r="T21" s="62"/>
      <c r="U21" s="62"/>
      <c r="V21" s="62"/>
      <c r="W21" s="62"/>
      <c r="X21" s="62"/>
      <c r="Y21" s="62"/>
      <c r="Z21" s="62"/>
      <c r="AA21" s="62"/>
      <c r="AB21" s="62"/>
      <c r="AC21" s="62"/>
      <c r="AD21" s="62"/>
      <c r="AE21" s="62"/>
      <c r="AF21" s="62"/>
      <c r="AG21" s="62"/>
    </row>
    <row r="22" spans="2:33" ht="19.5" customHeight="1" x14ac:dyDescent="0.25">
      <c r="B22" s="321" t="str">
        <f>Survey!B51</f>
        <v>17. Is belt tensioner installed?  If NO, enter unit tonnage.</v>
      </c>
      <c r="C22" s="228"/>
      <c r="D22" s="228"/>
      <c r="E22" s="228"/>
      <c r="F22" s="228"/>
      <c r="G22" s="228"/>
      <c r="H22" s="228"/>
      <c r="I22" s="270"/>
      <c r="J22" s="99" t="s">
        <v>89</v>
      </c>
      <c r="K22" s="93"/>
      <c r="L22" s="93"/>
      <c r="M22" s="62"/>
      <c r="N22" s="62"/>
      <c r="O22" s="62"/>
      <c r="P22" s="62"/>
      <c r="Q22" s="62"/>
      <c r="R22" s="62"/>
      <c r="S22" s="62"/>
      <c r="T22" s="62"/>
      <c r="U22" s="62"/>
      <c r="V22" s="62"/>
      <c r="W22" s="62"/>
      <c r="X22" s="62"/>
      <c r="Y22" s="62"/>
      <c r="Z22" s="62"/>
      <c r="AA22" s="62"/>
      <c r="AB22" s="62"/>
      <c r="AC22" s="62"/>
      <c r="AD22" s="62"/>
      <c r="AE22" s="62"/>
      <c r="AF22" s="62"/>
      <c r="AG22" s="62"/>
    </row>
    <row r="23" spans="2:33" ht="30" customHeight="1" x14ac:dyDescent="0.25">
      <c r="B23" s="483" t="str">
        <f>Survey!B53</f>
        <v>18. Look for damage/indentions at pulleys?  If damage found, enter unit tonnage.</v>
      </c>
      <c r="C23" s="228"/>
      <c r="D23" s="228"/>
      <c r="E23" s="228"/>
      <c r="F23" s="228"/>
      <c r="G23" s="228"/>
      <c r="H23" s="228"/>
      <c r="I23" s="270"/>
      <c r="J23" s="99" t="s">
        <v>89</v>
      </c>
      <c r="K23" s="93"/>
      <c r="L23" s="93"/>
      <c r="M23" s="62"/>
      <c r="N23" s="62"/>
      <c r="O23" s="62"/>
      <c r="P23" s="62"/>
      <c r="Q23" s="62"/>
      <c r="R23" s="62"/>
      <c r="S23" s="62"/>
      <c r="T23" s="62"/>
      <c r="U23" s="62"/>
      <c r="V23" s="62"/>
      <c r="W23" s="62"/>
      <c r="X23" s="62"/>
      <c r="Y23" s="62"/>
      <c r="Z23" s="62"/>
      <c r="AA23" s="62"/>
      <c r="AB23" s="62"/>
      <c r="AC23" s="62"/>
      <c r="AD23" s="62"/>
      <c r="AE23" s="62"/>
      <c r="AF23" s="62"/>
      <c r="AG23" s="62"/>
    </row>
    <row r="24" spans="2:33" ht="30" customHeight="1" x14ac:dyDescent="0.25">
      <c r="B24" s="483" t="str">
        <f>Survey!B55</f>
        <v>19. Check motor sheave to assure it can be adjusted.  If cannot be adJusted, enter unit tonnage, &amp; part #'S in misc notes.</v>
      </c>
      <c r="C24" s="228"/>
      <c r="D24" s="228"/>
      <c r="E24" s="228"/>
      <c r="F24" s="228"/>
      <c r="G24" s="228"/>
      <c r="H24" s="228"/>
      <c r="I24" s="270"/>
      <c r="J24" s="99" t="s">
        <v>89</v>
      </c>
      <c r="K24" s="93"/>
      <c r="L24" s="93"/>
      <c r="M24" s="97"/>
      <c r="N24" s="97"/>
      <c r="O24" s="97"/>
      <c r="P24" s="97"/>
      <c r="Q24" s="97"/>
      <c r="R24" s="97"/>
      <c r="S24" s="97"/>
      <c r="T24" s="97"/>
      <c r="U24" s="97"/>
      <c r="V24" s="97"/>
      <c r="W24" s="97"/>
      <c r="X24" s="97"/>
      <c r="Y24" s="97"/>
      <c r="Z24" s="97"/>
      <c r="AA24" s="97"/>
      <c r="AB24" s="97"/>
      <c r="AC24" s="97"/>
      <c r="AD24" s="97"/>
      <c r="AE24" s="97"/>
      <c r="AF24" s="97"/>
      <c r="AG24" s="97"/>
    </row>
    <row r="25" spans="2:33" ht="19.5" customHeight="1" x14ac:dyDescent="0.25">
      <c r="B25" s="321" t="str">
        <f>Survey!B57</f>
        <v>20. Record belt size.</v>
      </c>
      <c r="C25" s="228"/>
      <c r="D25" s="228"/>
      <c r="E25" s="228"/>
      <c r="F25" s="228"/>
      <c r="G25" s="228"/>
      <c r="H25" s="228"/>
      <c r="I25" s="270"/>
      <c r="J25" s="99" t="s">
        <v>201</v>
      </c>
      <c r="K25" s="93"/>
      <c r="L25" s="93"/>
      <c r="M25" s="62"/>
      <c r="N25" s="62"/>
      <c r="O25" s="62"/>
      <c r="P25" s="62"/>
      <c r="Q25" s="62"/>
      <c r="R25" s="62"/>
      <c r="S25" s="62"/>
      <c r="T25" s="62"/>
      <c r="U25" s="62"/>
      <c r="V25" s="62"/>
      <c r="W25" s="62"/>
      <c r="X25" s="62"/>
      <c r="Y25" s="62"/>
      <c r="Z25" s="62"/>
      <c r="AA25" s="62"/>
      <c r="AB25" s="62"/>
      <c r="AC25" s="62"/>
      <c r="AD25" s="62"/>
      <c r="AE25" s="62"/>
      <c r="AF25" s="62"/>
      <c r="AG25" s="62"/>
    </row>
    <row r="26" spans="2:33" ht="19.5" customHeight="1" x14ac:dyDescent="0.25">
      <c r="B26" s="497" t="str">
        <f>Survey!B59</f>
        <v>21.  Identify any damage to the blower.  If DAMAGE found, enter unit tonnage.</v>
      </c>
      <c r="C26" s="228"/>
      <c r="D26" s="228"/>
      <c r="E26" s="228"/>
      <c r="F26" s="228"/>
      <c r="G26" s="228"/>
      <c r="H26" s="228"/>
      <c r="I26" s="270"/>
      <c r="J26" s="99" t="s">
        <v>195</v>
      </c>
      <c r="K26" s="93"/>
      <c r="L26" s="93"/>
      <c r="M26" s="62"/>
      <c r="N26" s="62"/>
      <c r="O26" s="62"/>
      <c r="P26" s="62"/>
      <c r="Q26" s="62"/>
      <c r="R26" s="62"/>
      <c r="S26" s="62"/>
      <c r="T26" s="62"/>
      <c r="U26" s="62"/>
      <c r="V26" s="62"/>
      <c r="W26" s="62"/>
      <c r="X26" s="62"/>
      <c r="Y26" s="62"/>
      <c r="Z26" s="62"/>
      <c r="AA26" s="62"/>
      <c r="AB26" s="62"/>
      <c r="AC26" s="62"/>
      <c r="AD26" s="62"/>
      <c r="AE26" s="62"/>
      <c r="AF26" s="62"/>
      <c r="AG26" s="62"/>
    </row>
    <row r="27" spans="2:33" ht="19.5" customHeight="1" x14ac:dyDescent="0.25">
      <c r="B27" s="321" t="str">
        <f>Survey!B61</f>
        <v>22.  Quantify cleanliness of blower.  If dirty, enter unit tonnage.</v>
      </c>
      <c r="C27" s="228"/>
      <c r="D27" s="228"/>
      <c r="E27" s="228"/>
      <c r="F27" s="228"/>
      <c r="G27" s="228"/>
      <c r="H27" s="228"/>
      <c r="I27" s="270"/>
      <c r="J27" s="99" t="s">
        <v>195</v>
      </c>
      <c r="K27" s="104"/>
      <c r="L27" s="104"/>
      <c r="M27" s="62"/>
      <c r="N27" s="62"/>
      <c r="O27" s="62"/>
      <c r="P27" s="62"/>
      <c r="Q27" s="62"/>
      <c r="R27" s="62"/>
      <c r="S27" s="62"/>
      <c r="T27" s="62"/>
      <c r="U27" s="62"/>
      <c r="V27" s="62"/>
      <c r="W27" s="62"/>
      <c r="X27" s="62"/>
      <c r="Y27" s="62"/>
      <c r="Z27" s="62"/>
      <c r="AA27" s="62"/>
      <c r="AB27" s="62"/>
      <c r="AC27" s="62"/>
      <c r="AD27" s="62"/>
      <c r="AE27" s="62"/>
      <c r="AF27" s="62"/>
      <c r="AG27" s="62"/>
    </row>
    <row r="28" spans="2:33" ht="30" customHeight="1" x14ac:dyDescent="0.25">
      <c r="B28" s="483" t="str">
        <f>Survey!B63</f>
        <v>23.  At blower motor start up is there a concernng amount of noise or vibration?  If so, enter unit tonnage.</v>
      </c>
      <c r="C28" s="228"/>
      <c r="D28" s="228"/>
      <c r="E28" s="228"/>
      <c r="F28" s="228"/>
      <c r="G28" s="228"/>
      <c r="H28" s="228"/>
      <c r="I28" s="270"/>
      <c r="J28" s="99" t="s">
        <v>195</v>
      </c>
      <c r="K28" s="93"/>
      <c r="L28" s="93"/>
      <c r="M28" s="62"/>
      <c r="N28" s="62"/>
      <c r="O28" s="62"/>
      <c r="P28" s="62"/>
      <c r="Q28" s="62"/>
      <c r="R28" s="62"/>
      <c r="S28" s="62"/>
      <c r="T28" s="62"/>
      <c r="U28" s="62"/>
      <c r="V28" s="62"/>
      <c r="W28" s="62"/>
      <c r="X28" s="62"/>
      <c r="Y28" s="62"/>
      <c r="Z28" s="62"/>
      <c r="AA28" s="62"/>
      <c r="AB28" s="62"/>
      <c r="AC28" s="62"/>
      <c r="AD28" s="62"/>
      <c r="AE28" s="62"/>
      <c r="AF28" s="62"/>
      <c r="AG28" s="62"/>
    </row>
    <row r="29" spans="2:33" ht="19.5" customHeight="1" x14ac:dyDescent="0.25">
      <c r="B29" s="321" t="str">
        <f>Survey!B65</f>
        <v>24.  Is blank plate secured on B-cabinets?  If NO, enter unit tonnage.</v>
      </c>
      <c r="C29" s="228"/>
      <c r="D29" s="228"/>
      <c r="E29" s="228"/>
      <c r="F29" s="228"/>
      <c r="G29" s="228"/>
      <c r="H29" s="228"/>
      <c r="I29" s="270"/>
      <c r="J29" s="99" t="str">
        <f>IF(ISBLANK(Survey!$E$12),"N/A",IF(LEN(Survey!$M$12)&gt;15,"N/A",IF(MID(Survey!$M$12,4,3)&lt;="072","N/A",IF(MID(Survey!$M$12,4,3)&gt;="180","N/A",""))))</f>
        <v>N/A</v>
      </c>
      <c r="K29" s="93"/>
      <c r="L29" s="93"/>
      <c r="M29" s="62"/>
      <c r="N29" s="62"/>
      <c r="O29" s="62"/>
      <c r="P29" s="62"/>
      <c r="Q29" s="62"/>
      <c r="R29" s="62"/>
      <c r="S29" s="62"/>
      <c r="T29" s="62"/>
      <c r="U29" s="62"/>
      <c r="V29" s="62"/>
      <c r="W29" s="62"/>
      <c r="X29" s="62"/>
      <c r="Y29" s="62"/>
      <c r="Z29" s="62"/>
      <c r="AA29" s="62"/>
      <c r="AB29" s="62"/>
      <c r="AC29" s="62"/>
      <c r="AD29" s="62"/>
      <c r="AE29" s="62"/>
      <c r="AF29" s="62"/>
      <c r="AG29" s="62"/>
    </row>
    <row r="30" spans="2:33" ht="19.5" customHeight="1" x14ac:dyDescent="0.25">
      <c r="B30" s="321" t="str">
        <f>Survey!B67</f>
        <v>25.  Is ductwork lined?  If  YES, enter unit tonnage.</v>
      </c>
      <c r="C30" s="228"/>
      <c r="D30" s="228"/>
      <c r="E30" s="228"/>
      <c r="F30" s="228"/>
      <c r="G30" s="228"/>
      <c r="H30" s="228"/>
      <c r="I30" s="270"/>
      <c r="J30" s="99" t="s">
        <v>195</v>
      </c>
      <c r="K30" s="93"/>
      <c r="L30" s="93"/>
      <c r="M30" s="62"/>
      <c r="N30" s="62"/>
      <c r="O30" s="62"/>
      <c r="P30" s="62"/>
      <c r="Q30" s="62"/>
      <c r="R30" s="62"/>
      <c r="S30" s="62"/>
      <c r="T30" s="62"/>
      <c r="U30" s="62"/>
      <c r="V30" s="62"/>
      <c r="W30" s="62"/>
      <c r="X30" s="62"/>
      <c r="Y30" s="62"/>
      <c r="Z30" s="62"/>
      <c r="AA30" s="62"/>
      <c r="AB30" s="62"/>
      <c r="AC30" s="62"/>
      <c r="AD30" s="62"/>
      <c r="AE30" s="62"/>
      <c r="AF30" s="62"/>
      <c r="AG30" s="62"/>
    </row>
    <row r="31" spans="2:33" ht="30" customHeight="1" x14ac:dyDescent="0.25">
      <c r="B31" s="483" t="str">
        <f>Survey!B69</f>
        <v>26. Are turning vanes present in the supply ducts of the units?  IF NO, insert unit tonnage.</v>
      </c>
      <c r="C31" s="228"/>
      <c r="D31" s="228"/>
      <c r="E31" s="228"/>
      <c r="F31" s="228"/>
      <c r="G31" s="228"/>
      <c r="H31" s="228"/>
      <c r="I31" s="270"/>
      <c r="J31" s="99" t="s">
        <v>195</v>
      </c>
      <c r="K31" s="93"/>
      <c r="L31" s="93"/>
      <c r="M31" s="62"/>
      <c r="N31" s="62"/>
      <c r="O31" s="62"/>
      <c r="P31" s="62"/>
      <c r="Q31" s="62"/>
      <c r="R31" s="62"/>
      <c r="S31" s="62"/>
      <c r="T31" s="62"/>
      <c r="U31" s="62"/>
      <c r="V31" s="62"/>
      <c r="W31" s="62"/>
      <c r="X31" s="62"/>
      <c r="Y31" s="62"/>
      <c r="Z31" s="62"/>
      <c r="AA31" s="62"/>
      <c r="AB31" s="62"/>
      <c r="AC31" s="62"/>
      <c r="AD31" s="62"/>
      <c r="AE31" s="62"/>
      <c r="AF31" s="62"/>
      <c r="AG31" s="62"/>
    </row>
    <row r="32" spans="2:33" ht="30" customHeight="1" x14ac:dyDescent="0.25">
      <c r="B32" s="483" t="str">
        <f>Survey!B71</f>
        <v>27. Are turning vanes single or double thickness?  If DOUBLE, enter unit tonnage.</v>
      </c>
      <c r="C32" s="228"/>
      <c r="D32" s="228"/>
      <c r="E32" s="228"/>
      <c r="F32" s="228"/>
      <c r="G32" s="228"/>
      <c r="H32" s="228"/>
      <c r="I32" s="270"/>
      <c r="J32" s="99" t="s">
        <v>195</v>
      </c>
      <c r="K32" s="93"/>
      <c r="L32" s="93"/>
      <c r="M32" s="62"/>
      <c r="N32" s="62"/>
      <c r="O32" s="62"/>
      <c r="P32" s="62"/>
      <c r="Q32" s="62"/>
      <c r="R32" s="62"/>
      <c r="S32" s="62"/>
      <c r="T32" s="62"/>
      <c r="U32" s="62"/>
      <c r="V32" s="62"/>
      <c r="W32" s="62"/>
      <c r="X32" s="62"/>
      <c r="Y32" s="62"/>
      <c r="Z32" s="62"/>
      <c r="AA32" s="62"/>
      <c r="AB32" s="62"/>
      <c r="AC32" s="62"/>
      <c r="AD32" s="62"/>
      <c r="AE32" s="62"/>
      <c r="AF32" s="62"/>
      <c r="AG32" s="62"/>
    </row>
    <row r="33" spans="2:33" ht="19.5" customHeight="1" x14ac:dyDescent="0.25">
      <c r="B33" s="321" t="str">
        <f>Survey!B73</f>
        <v>28. Is duct work seated and aligned?  If NO, enter unit tonnage.</v>
      </c>
      <c r="C33" s="228"/>
      <c r="D33" s="228"/>
      <c r="E33" s="228"/>
      <c r="F33" s="228"/>
      <c r="G33" s="228"/>
      <c r="H33" s="228"/>
      <c r="I33" s="270"/>
      <c r="J33" s="99" t="s">
        <v>195</v>
      </c>
      <c r="K33" s="93"/>
      <c r="L33" s="93"/>
      <c r="M33" s="62"/>
      <c r="N33" s="62"/>
      <c r="O33" s="62"/>
      <c r="P33" s="62"/>
      <c r="Q33" s="62"/>
      <c r="R33" s="62"/>
      <c r="S33" s="62"/>
      <c r="T33" s="62"/>
      <c r="U33" s="62"/>
      <c r="V33" s="62"/>
      <c r="W33" s="62"/>
      <c r="X33" s="62"/>
      <c r="Y33" s="62"/>
      <c r="Z33" s="62"/>
      <c r="AA33" s="62"/>
      <c r="AB33" s="62"/>
      <c r="AC33" s="62"/>
      <c r="AD33" s="62"/>
      <c r="AE33" s="62"/>
      <c r="AF33" s="62"/>
      <c r="AG33" s="62"/>
    </row>
    <row r="34" spans="2:33" ht="19.5" customHeight="1" x14ac:dyDescent="0.25">
      <c r="B34" s="321" t="str">
        <f>Survey!B75</f>
        <v>29. Is canvas connector present?  If NO, enter unit tonnage.</v>
      </c>
      <c r="C34" s="228"/>
      <c r="D34" s="228"/>
      <c r="E34" s="228"/>
      <c r="F34" s="228"/>
      <c r="G34" s="228"/>
      <c r="H34" s="228"/>
      <c r="I34" s="270"/>
      <c r="J34" s="99" t="s">
        <v>195</v>
      </c>
      <c r="K34" s="104"/>
      <c r="L34" s="104"/>
    </row>
    <row r="35" spans="2:33" ht="19.5" customHeight="1" x14ac:dyDescent="0.25">
      <c r="B35" s="321" t="str">
        <f>Survey!B77</f>
        <v>30.  Quantify cleanliness of duct.  If dirty, enter unit tonnage.</v>
      </c>
      <c r="C35" s="228"/>
      <c r="D35" s="228"/>
      <c r="E35" s="228"/>
      <c r="F35" s="228"/>
      <c r="G35" s="228"/>
      <c r="H35" s="228"/>
      <c r="I35" s="270"/>
      <c r="J35" s="99" t="s">
        <v>195</v>
      </c>
      <c r="K35" s="93"/>
      <c r="L35" s="93"/>
      <c r="M35" s="62"/>
      <c r="N35" s="62"/>
      <c r="O35" s="62"/>
      <c r="P35" s="62"/>
      <c r="Q35" s="62"/>
      <c r="R35" s="62"/>
      <c r="S35" s="62"/>
      <c r="T35" s="62"/>
      <c r="U35" s="62"/>
      <c r="V35" s="62"/>
      <c r="W35" s="62"/>
      <c r="X35" s="62"/>
      <c r="Y35" s="62"/>
      <c r="Z35" s="62"/>
      <c r="AA35" s="62"/>
      <c r="AB35" s="62"/>
      <c r="AC35" s="62"/>
      <c r="AD35" s="62"/>
      <c r="AE35" s="62"/>
      <c r="AF35" s="62"/>
      <c r="AG35" s="62"/>
    </row>
    <row r="36" spans="2:33" ht="30" customHeight="1" x14ac:dyDescent="0.25">
      <c r="B36" s="483" t="str">
        <f>Survey!B79</f>
        <v>31.  If turning vanes not present, is drop radiused?  If so, does radius equal the width of the duct? If not, enter tonnage.</v>
      </c>
      <c r="C36" s="228"/>
      <c r="D36" s="228"/>
      <c r="E36" s="228"/>
      <c r="F36" s="228"/>
      <c r="G36" s="228"/>
      <c r="H36" s="228"/>
      <c r="I36" s="270"/>
      <c r="J36" s="99" t="s">
        <v>89</v>
      </c>
      <c r="K36" s="93"/>
      <c r="L36" s="93"/>
      <c r="M36" s="62"/>
      <c r="N36" s="62"/>
      <c r="O36" s="62"/>
      <c r="P36" s="62"/>
      <c r="Q36" s="62"/>
      <c r="R36" s="62"/>
      <c r="S36" s="62"/>
      <c r="T36" s="62"/>
      <c r="U36" s="62"/>
      <c r="V36" s="62"/>
      <c r="W36" s="62"/>
      <c r="X36" s="62"/>
      <c r="Y36" s="62"/>
      <c r="Z36" s="62"/>
      <c r="AA36" s="62"/>
      <c r="AB36" s="62"/>
      <c r="AC36" s="62"/>
      <c r="AD36" s="62"/>
      <c r="AE36" s="62"/>
      <c r="AF36" s="62"/>
      <c r="AG36" s="62"/>
    </row>
    <row r="37" spans="2:33" ht="30" customHeight="1" x14ac:dyDescent="0.25">
      <c r="B37" s="483" t="str">
        <f>Survey!B81</f>
        <v>32.  Do units have prodigy boards?  If no, enter unit tonnage (identify only if the AC unit is an Energence unit).</v>
      </c>
      <c r="C37" s="228"/>
      <c r="D37" s="228"/>
      <c r="E37" s="228"/>
      <c r="F37" s="228"/>
      <c r="G37" s="228"/>
      <c r="H37" s="228"/>
      <c r="I37" s="270"/>
      <c r="J37" s="99" t="s">
        <v>195</v>
      </c>
      <c r="K37" s="93"/>
      <c r="L37" s="93"/>
      <c r="M37" s="62"/>
      <c r="N37" s="62"/>
      <c r="O37" s="62"/>
      <c r="P37" s="62"/>
      <c r="Q37" s="62"/>
      <c r="R37" s="62"/>
      <c r="S37" s="62"/>
      <c r="T37" s="62"/>
      <c r="U37" s="62"/>
      <c r="V37" s="62"/>
      <c r="W37" s="62"/>
      <c r="X37" s="62"/>
      <c r="Y37" s="62"/>
      <c r="Z37" s="62"/>
      <c r="AA37" s="62"/>
      <c r="AB37" s="62"/>
      <c r="AC37" s="62"/>
      <c r="AD37" s="62"/>
      <c r="AE37" s="62"/>
      <c r="AF37" s="62"/>
      <c r="AG37" s="62"/>
    </row>
    <row r="38" spans="2:33" ht="19.5" customHeight="1" x14ac:dyDescent="0.25">
      <c r="B38" s="483" t="str">
        <f>Survey!B83</f>
        <v>33.  Identify prodigy boards New or Old.  Answer New Green, N or Old Red, R.</v>
      </c>
      <c r="C38" s="228"/>
      <c r="D38" s="228"/>
      <c r="E38" s="228"/>
      <c r="F38" s="228"/>
      <c r="G38" s="228"/>
      <c r="H38" s="228"/>
      <c r="I38" s="270"/>
      <c r="J38" s="99" t="s">
        <v>195</v>
      </c>
      <c r="K38" s="93"/>
      <c r="L38" s="93"/>
      <c r="M38" s="62"/>
      <c r="N38" s="62"/>
      <c r="O38" s="62"/>
      <c r="P38" s="62"/>
      <c r="Q38" s="62"/>
      <c r="R38" s="62"/>
      <c r="S38" s="62"/>
      <c r="T38" s="62"/>
      <c r="U38" s="62"/>
      <c r="V38" s="62"/>
      <c r="W38" s="62"/>
      <c r="X38" s="62"/>
      <c r="Y38" s="62"/>
      <c r="Z38" s="62"/>
      <c r="AA38" s="62"/>
      <c r="AB38" s="62"/>
      <c r="AC38" s="62"/>
      <c r="AD38" s="62"/>
      <c r="AE38" s="62"/>
      <c r="AF38" s="62"/>
      <c r="AG38" s="62"/>
    </row>
    <row r="39" spans="2:33" ht="30" customHeight="1" x14ac:dyDescent="0.25">
      <c r="B39" s="483" t="str">
        <f>Survey!B85</f>
        <v>34.  If economizer actuator open, turn unit off to assure it closes.  If does not CLOSE enter unit tonnage.</v>
      </c>
      <c r="C39" s="228"/>
      <c r="D39" s="228"/>
      <c r="E39" s="228"/>
      <c r="F39" s="228"/>
      <c r="G39" s="228"/>
      <c r="H39" s="228"/>
      <c r="I39" s="270"/>
      <c r="J39" s="99" t="s">
        <v>195</v>
      </c>
      <c r="K39" s="93"/>
      <c r="L39" s="93"/>
      <c r="M39" s="62"/>
      <c r="N39" s="62"/>
      <c r="O39" s="62"/>
      <c r="P39" s="62"/>
      <c r="Q39" s="62"/>
      <c r="R39" s="62"/>
      <c r="S39" s="62"/>
      <c r="T39" s="62"/>
      <c r="U39" s="62"/>
      <c r="V39" s="62"/>
      <c r="W39" s="62"/>
      <c r="X39" s="62"/>
      <c r="Y39" s="62"/>
      <c r="Z39" s="62"/>
      <c r="AA39" s="62"/>
      <c r="AB39" s="62"/>
      <c r="AC39" s="62"/>
      <c r="AD39" s="62"/>
      <c r="AE39" s="62"/>
      <c r="AF39" s="62"/>
      <c r="AG39" s="62"/>
    </row>
    <row r="40" spans="2:33" ht="19.5" customHeight="1" x14ac:dyDescent="0.25">
      <c r="B40" s="321" t="str">
        <f>Survey!B87</f>
        <v>35.  Are actuator gears worn?  If yes, enter unit tonnage.</v>
      </c>
      <c r="C40" s="228"/>
      <c r="D40" s="228"/>
      <c r="E40" s="228"/>
      <c r="F40" s="228"/>
      <c r="G40" s="228"/>
      <c r="H40" s="228"/>
      <c r="I40" s="270"/>
      <c r="J40" s="99" t="str">
        <f>IF(ISBLANK($E$12),"N/A","")</f>
        <v>N/A</v>
      </c>
      <c r="K40" s="104"/>
      <c r="L40" s="104"/>
      <c r="M40" s="62"/>
      <c r="N40" s="62"/>
      <c r="O40" s="62"/>
      <c r="P40" s="62"/>
      <c r="Q40" s="62"/>
      <c r="R40" s="62"/>
      <c r="S40" s="62"/>
      <c r="T40" s="62"/>
      <c r="U40" s="62"/>
      <c r="V40" s="62"/>
      <c r="W40" s="62"/>
      <c r="X40" s="62"/>
      <c r="Y40" s="62"/>
      <c r="Z40" s="62"/>
      <c r="AA40" s="62"/>
      <c r="AB40" s="62"/>
      <c r="AC40" s="62"/>
      <c r="AD40" s="62"/>
      <c r="AE40" s="62"/>
      <c r="AF40" s="62"/>
      <c r="AG40" s="62"/>
    </row>
    <row r="41" spans="2:33" ht="30" customHeight="1" x14ac:dyDescent="0.25">
      <c r="B41" s="483" t="str">
        <f>Survey!B89</f>
        <v>36.  Verify outdoor damper position  can be adjusted.  If cannot be adjusted enter unit tonnage.</v>
      </c>
      <c r="C41" s="228"/>
      <c r="D41" s="228"/>
      <c r="E41" s="228"/>
      <c r="F41" s="228"/>
      <c r="G41" s="228"/>
      <c r="H41" s="228"/>
      <c r="I41" s="270"/>
      <c r="J41" s="99" t="s">
        <v>195</v>
      </c>
      <c r="K41" s="93"/>
      <c r="L41" s="93"/>
      <c r="M41" s="62"/>
      <c r="N41" s="62"/>
      <c r="O41" s="62"/>
      <c r="P41" s="62"/>
      <c r="Q41" s="62"/>
      <c r="R41" s="62"/>
      <c r="S41" s="62"/>
      <c r="T41" s="62"/>
      <c r="U41" s="62"/>
      <c r="V41" s="62"/>
      <c r="W41" s="62"/>
      <c r="X41" s="62"/>
      <c r="Y41" s="62"/>
      <c r="Z41" s="62"/>
      <c r="AA41" s="62"/>
      <c r="AB41" s="62"/>
      <c r="AC41" s="62"/>
      <c r="AD41" s="62"/>
      <c r="AE41" s="62"/>
      <c r="AF41" s="62"/>
      <c r="AG41" s="62"/>
    </row>
    <row r="42" spans="2:33" ht="19.5" customHeight="1" x14ac:dyDescent="0.25">
      <c r="B42" s="321" t="str">
        <f>Survey!B91</f>
        <v>37.  Is there any play in the actuator gear box?   If yes, enter unit tonnage</v>
      </c>
      <c r="C42" s="228"/>
      <c r="D42" s="228"/>
      <c r="E42" s="228"/>
      <c r="F42" s="228"/>
      <c r="G42" s="228"/>
      <c r="H42" s="228"/>
      <c r="I42" s="270"/>
      <c r="J42" s="99" t="s">
        <v>195</v>
      </c>
      <c r="K42" s="93"/>
      <c r="L42" s="93"/>
      <c r="M42" s="62"/>
      <c r="N42" s="62"/>
      <c r="O42" s="62"/>
      <c r="P42" s="62"/>
      <c r="Q42" s="62"/>
      <c r="R42" s="62"/>
      <c r="S42" s="62"/>
      <c r="T42" s="62"/>
      <c r="U42" s="62"/>
      <c r="V42" s="62"/>
      <c r="W42" s="62"/>
      <c r="X42" s="62"/>
      <c r="Y42" s="62"/>
      <c r="Z42" s="62"/>
      <c r="AA42" s="62"/>
      <c r="AB42" s="62"/>
      <c r="AC42" s="62"/>
      <c r="AD42" s="62"/>
      <c r="AE42" s="62"/>
      <c r="AF42" s="62"/>
      <c r="AG42" s="62"/>
    </row>
    <row r="43" spans="2:33" ht="30" customHeight="1" x14ac:dyDescent="0.25">
      <c r="B43" s="483" t="str">
        <f>Survey!B93</f>
        <v>38.  Check economizer setting at prodigy board.  If economizer set to zero, enter unit tonnage and re-set prodigy board to twenty percent.</v>
      </c>
      <c r="C43" s="228"/>
      <c r="D43" s="228"/>
      <c r="E43" s="228"/>
      <c r="F43" s="228"/>
      <c r="G43" s="228"/>
      <c r="H43" s="228"/>
      <c r="I43" s="270"/>
      <c r="J43" s="99" t="s">
        <v>195</v>
      </c>
      <c r="K43" s="93"/>
      <c r="L43" s="93"/>
      <c r="M43" s="97"/>
      <c r="N43" s="97"/>
      <c r="O43" s="97"/>
      <c r="P43" s="97"/>
      <c r="Q43" s="97"/>
      <c r="R43" s="97"/>
      <c r="S43" s="97"/>
      <c r="T43" s="97"/>
      <c r="U43" s="97"/>
      <c r="V43" s="97"/>
      <c r="W43" s="97"/>
      <c r="X43" s="97"/>
      <c r="Y43" s="97"/>
      <c r="Z43" s="97"/>
      <c r="AA43" s="97"/>
      <c r="AB43" s="97"/>
      <c r="AC43" s="97"/>
      <c r="AD43" s="97"/>
      <c r="AE43" s="97"/>
      <c r="AF43" s="97"/>
      <c r="AG43" s="97"/>
    </row>
    <row r="44" spans="2:33" ht="30" customHeight="1" x14ac:dyDescent="0.25">
      <c r="B44" s="483" t="str">
        <f>Survey!B95</f>
        <v>39.  Do filters meet CFA spec (2" pleated polyester/cotton with MERV rating of 7).  If no, enter unit tonnage.</v>
      </c>
      <c r="C44" s="228"/>
      <c r="D44" s="228"/>
      <c r="E44" s="228"/>
      <c r="F44" s="228"/>
      <c r="G44" s="228"/>
      <c r="H44" s="228"/>
      <c r="I44" s="270"/>
      <c r="J44" s="99" t="s">
        <v>195</v>
      </c>
      <c r="K44" s="93"/>
      <c r="L44" s="93"/>
      <c r="M44" s="62"/>
      <c r="N44" s="62"/>
      <c r="O44" s="62"/>
      <c r="P44" s="62"/>
      <c r="Q44" s="62"/>
      <c r="R44" s="62"/>
      <c r="S44" s="62"/>
      <c r="T44" s="62"/>
      <c r="U44" s="62"/>
      <c r="V44" s="62"/>
      <c r="W44" s="62"/>
      <c r="X44" s="62"/>
      <c r="Y44" s="62"/>
      <c r="Z44" s="62"/>
      <c r="AA44" s="62"/>
      <c r="AB44" s="62"/>
      <c r="AC44" s="62"/>
      <c r="AD44" s="62"/>
      <c r="AE44" s="62"/>
      <c r="AF44" s="62"/>
      <c r="AG44" s="62"/>
    </row>
    <row r="45" spans="2:33" ht="30" customHeight="1" x14ac:dyDescent="0.25">
      <c r="B45" s="483" t="str">
        <f>Survey!B97</f>
        <v>40.  Provide condensation pipe size.  Minimum 1" at playland unit, and 1.25" at all other units.  NOTE: DROP DOWN MENUS FOR PIPE SIZE.</v>
      </c>
      <c r="C45" s="228"/>
      <c r="D45" s="228"/>
      <c r="E45" s="228"/>
      <c r="F45" s="228"/>
      <c r="G45" s="228"/>
      <c r="H45" s="228"/>
      <c r="I45" s="270"/>
      <c r="J45" s="99">
        <v>1</v>
      </c>
      <c r="K45" s="93"/>
      <c r="L45" s="93"/>
      <c r="M45" s="97"/>
      <c r="N45" s="97"/>
      <c r="O45" s="97"/>
      <c r="P45" s="97"/>
      <c r="Q45" s="97"/>
      <c r="R45" s="97"/>
      <c r="S45" s="97"/>
      <c r="T45" s="97"/>
      <c r="U45" s="97"/>
      <c r="V45" s="97"/>
      <c r="W45" s="97"/>
      <c r="X45" s="97"/>
      <c r="Y45" s="97"/>
      <c r="Z45" s="97"/>
      <c r="AA45" s="97"/>
      <c r="AB45" s="97"/>
      <c r="AC45" s="97"/>
      <c r="AD45" s="97"/>
      <c r="AE45" s="97"/>
      <c r="AF45" s="97"/>
      <c r="AG45" s="97"/>
    </row>
    <row r="46" spans="2:33" ht="19.5" customHeight="1" x14ac:dyDescent="0.25">
      <c r="B46" s="321" t="str">
        <f>Survey!B99</f>
        <v>41.  Do condensation traps meet provided detail.  If NO, enter unit tonnage.</v>
      </c>
      <c r="C46" s="228"/>
      <c r="D46" s="228"/>
      <c r="E46" s="228"/>
      <c r="F46" s="228"/>
      <c r="G46" s="228"/>
      <c r="H46" s="228"/>
      <c r="I46" s="270"/>
      <c r="J46" s="99">
        <v>5</v>
      </c>
      <c r="K46" s="93"/>
      <c r="L46" s="93"/>
      <c r="M46" s="62"/>
      <c r="N46" s="62"/>
      <c r="O46" s="62"/>
      <c r="P46" s="62"/>
      <c r="Q46" s="62"/>
      <c r="R46" s="62"/>
      <c r="S46" s="62"/>
      <c r="T46" s="62"/>
      <c r="U46" s="62"/>
      <c r="V46" s="62"/>
      <c r="W46" s="62"/>
      <c r="X46" s="62"/>
      <c r="Y46" s="62"/>
      <c r="Z46" s="62"/>
      <c r="AA46" s="62"/>
      <c r="AB46" s="62"/>
      <c r="AC46" s="62"/>
      <c r="AD46" s="62"/>
      <c r="AE46" s="62"/>
      <c r="AF46" s="62"/>
      <c r="AG46" s="62"/>
    </row>
    <row r="47" spans="2:33" ht="19.5" customHeight="1" x14ac:dyDescent="0.25">
      <c r="B47" s="321" t="str">
        <f>Survey!B101</f>
        <v>42.  Do pre-filters need to be cleaned?  If YES, enter unit tonnage.</v>
      </c>
      <c r="C47" s="228"/>
      <c r="D47" s="228"/>
      <c r="E47" s="228"/>
      <c r="F47" s="228"/>
      <c r="G47" s="228"/>
      <c r="H47" s="228"/>
      <c r="I47" s="270"/>
      <c r="J47" s="99" t="s">
        <v>195</v>
      </c>
      <c r="K47" s="93"/>
      <c r="L47" s="93"/>
      <c r="M47" s="62"/>
      <c r="N47" s="62"/>
      <c r="O47" s="62"/>
      <c r="P47" s="62"/>
      <c r="Q47" s="62"/>
      <c r="R47" s="62"/>
      <c r="S47" s="62"/>
      <c r="T47" s="62"/>
      <c r="U47" s="62"/>
      <c r="V47" s="62"/>
      <c r="W47" s="62"/>
      <c r="X47" s="62"/>
      <c r="Y47" s="62"/>
      <c r="Z47" s="62"/>
      <c r="AA47" s="62"/>
      <c r="AB47" s="62"/>
      <c r="AC47" s="62"/>
      <c r="AD47" s="62"/>
      <c r="AE47" s="62"/>
      <c r="AF47" s="62"/>
      <c r="AG47" s="62"/>
    </row>
    <row r="48" spans="2:33" ht="19.5" customHeight="1" x14ac:dyDescent="0.25">
      <c r="B48" s="321" t="str">
        <f>Survey!B103</f>
        <v>43.  Do pre-filters need to be replaced?  If YES, enter unit tonnage.</v>
      </c>
      <c r="C48" s="228"/>
      <c r="D48" s="228"/>
      <c r="E48" s="228"/>
      <c r="F48" s="228"/>
      <c r="G48" s="228"/>
      <c r="H48" s="228"/>
      <c r="I48" s="270"/>
      <c r="J48" s="99" t="s">
        <v>195</v>
      </c>
      <c r="K48" s="93"/>
      <c r="L48" s="93"/>
      <c r="M48" s="62"/>
      <c r="N48" s="62"/>
      <c r="O48" s="62"/>
      <c r="P48" s="62"/>
      <c r="Q48" s="62"/>
      <c r="R48" s="62"/>
      <c r="S48" s="62"/>
      <c r="T48" s="62"/>
      <c r="U48" s="62"/>
      <c r="V48" s="62"/>
      <c r="W48" s="62"/>
      <c r="X48" s="62"/>
      <c r="Y48" s="62"/>
      <c r="Z48" s="62"/>
      <c r="AA48" s="62"/>
      <c r="AB48" s="62"/>
      <c r="AC48" s="62"/>
      <c r="AD48" s="62"/>
      <c r="AE48" s="62"/>
      <c r="AF48" s="62"/>
      <c r="AG48" s="62"/>
    </row>
    <row r="49" spans="2:33" ht="49.5" customHeight="1" x14ac:dyDescent="0.25">
      <c r="B49" s="484" t="str">
        <f>Survey!B105</f>
        <v>44.  Check Sun Coast panel terminal block for SINGLE PAIR TWISTED WITH FOIL SHIELD AND DRAIN WIRE.   If single pair twisted with foil shield NOT present enter unit tonnage.  See photo in insert twelve below.</v>
      </c>
      <c r="C49" s="286"/>
      <c r="D49" s="286"/>
      <c r="E49" s="286"/>
      <c r="F49" s="286"/>
      <c r="G49" s="286"/>
      <c r="H49" s="286"/>
      <c r="I49" s="288"/>
      <c r="J49" s="105" t="s">
        <v>195</v>
      </c>
      <c r="K49" s="93"/>
      <c r="L49" s="93"/>
      <c r="M49" s="97"/>
      <c r="N49" s="97"/>
      <c r="O49" s="97"/>
      <c r="P49" s="97"/>
      <c r="Q49" s="97"/>
      <c r="R49" s="97"/>
      <c r="S49" s="97"/>
      <c r="T49" s="97"/>
      <c r="U49" s="97"/>
      <c r="V49" s="97"/>
      <c r="W49" s="97"/>
      <c r="X49" s="97"/>
      <c r="Y49" s="97"/>
      <c r="Z49" s="97"/>
      <c r="AA49" s="97"/>
      <c r="AB49" s="97"/>
      <c r="AC49" s="97"/>
      <c r="AD49" s="97"/>
      <c r="AE49" s="97"/>
      <c r="AF49" s="97"/>
      <c r="AG49" s="97"/>
    </row>
    <row r="50" spans="2:33" ht="19.5" customHeight="1" x14ac:dyDescent="0.25">
      <c r="B50" s="485" t="s">
        <v>196</v>
      </c>
      <c r="C50" s="201"/>
      <c r="D50" s="201"/>
      <c r="E50" s="201"/>
      <c r="F50" s="201"/>
      <c r="G50" s="201"/>
      <c r="H50" s="201"/>
      <c r="I50" s="201"/>
      <c r="J50" s="245"/>
      <c r="K50" s="62"/>
      <c r="L50" s="62"/>
      <c r="M50" s="62"/>
      <c r="N50" s="62"/>
      <c r="O50" s="62"/>
      <c r="P50" s="62"/>
      <c r="Q50" s="62"/>
      <c r="R50" s="62"/>
      <c r="S50" s="62"/>
      <c r="T50" s="62"/>
      <c r="U50" s="62"/>
      <c r="V50" s="62"/>
      <c r="W50" s="62"/>
      <c r="X50" s="62"/>
      <c r="Y50" s="62"/>
      <c r="Z50" s="62"/>
      <c r="AA50" s="62"/>
      <c r="AB50" s="62"/>
      <c r="AC50" s="62"/>
      <c r="AD50" s="62"/>
      <c r="AE50" s="62"/>
      <c r="AF50" s="62"/>
      <c r="AG50" s="62"/>
    </row>
    <row r="51" spans="2:33" ht="30" customHeight="1" x14ac:dyDescent="0.25">
      <c r="B51" s="499"/>
      <c r="C51" s="263"/>
      <c r="D51" s="263"/>
      <c r="E51" s="263"/>
      <c r="F51" s="263"/>
      <c r="G51" s="263"/>
      <c r="H51" s="263"/>
      <c r="I51" s="263"/>
      <c r="J51" s="331"/>
      <c r="K51" s="62"/>
      <c r="L51" s="62"/>
      <c r="M51" s="62"/>
      <c r="N51" s="62"/>
      <c r="O51" s="62"/>
      <c r="P51" s="62"/>
      <c r="Q51" s="62"/>
      <c r="R51" s="62"/>
      <c r="S51" s="62"/>
      <c r="T51" s="62"/>
      <c r="U51" s="62"/>
      <c r="V51" s="62"/>
      <c r="W51" s="62"/>
      <c r="X51" s="62"/>
      <c r="Y51" s="62"/>
      <c r="Z51" s="62"/>
      <c r="AA51" s="62"/>
      <c r="AB51" s="62"/>
      <c r="AC51" s="62"/>
      <c r="AD51" s="62"/>
      <c r="AE51" s="62"/>
      <c r="AF51" s="62"/>
      <c r="AG51" s="62"/>
    </row>
    <row r="52" spans="2:33" ht="30" customHeight="1" x14ac:dyDescent="0.25">
      <c r="B52" s="504"/>
      <c r="C52" s="205"/>
      <c r="D52" s="205"/>
      <c r="E52" s="205"/>
      <c r="F52" s="205"/>
      <c r="G52" s="205"/>
      <c r="H52" s="205"/>
      <c r="I52" s="205"/>
      <c r="J52" s="206"/>
      <c r="K52" s="62"/>
      <c r="L52" s="62"/>
      <c r="M52" s="62"/>
      <c r="N52" s="62"/>
      <c r="O52" s="62"/>
      <c r="P52" s="62"/>
      <c r="Q52" s="62"/>
      <c r="R52" s="62"/>
      <c r="S52" s="62"/>
      <c r="T52" s="62"/>
      <c r="U52" s="62"/>
      <c r="V52" s="62"/>
      <c r="W52" s="62"/>
      <c r="X52" s="62"/>
      <c r="Y52" s="62"/>
      <c r="Z52" s="62"/>
      <c r="AA52" s="62"/>
      <c r="AB52" s="62"/>
      <c r="AC52" s="62"/>
      <c r="AD52" s="62"/>
      <c r="AE52" s="62"/>
      <c r="AF52" s="62"/>
      <c r="AG52" s="62"/>
    </row>
    <row r="53" spans="2:33" ht="30" customHeight="1" x14ac:dyDescent="0.25">
      <c r="B53" s="500"/>
      <c r="C53" s="302"/>
      <c r="D53" s="302"/>
      <c r="E53" s="302"/>
      <c r="F53" s="302"/>
      <c r="G53" s="302"/>
      <c r="H53" s="302"/>
      <c r="I53" s="302"/>
      <c r="J53" s="303"/>
    </row>
    <row r="54" spans="2:33" ht="30" customHeight="1" x14ac:dyDescent="0.3">
      <c r="J54" s="75"/>
    </row>
    <row r="55" spans="2:33" ht="30" customHeight="1" x14ac:dyDescent="0.3">
      <c r="J55" s="75"/>
    </row>
    <row r="56" spans="2:33" ht="30" customHeight="1" x14ac:dyDescent="0.3">
      <c r="J56" s="75"/>
    </row>
    <row r="57" spans="2:33" ht="30" customHeight="1" x14ac:dyDescent="0.3">
      <c r="J57" s="75"/>
    </row>
    <row r="58" spans="2:33" ht="30" customHeight="1" x14ac:dyDescent="0.3">
      <c r="J58" s="75"/>
    </row>
    <row r="59" spans="2:33" ht="30" customHeight="1" x14ac:dyDescent="0.3">
      <c r="J59" s="75"/>
    </row>
    <row r="60" spans="2:33" ht="30" customHeight="1" x14ac:dyDescent="0.3">
      <c r="J60" s="75"/>
    </row>
    <row r="61" spans="2:33" ht="30" customHeight="1" x14ac:dyDescent="0.3">
      <c r="J61" s="75"/>
    </row>
    <row r="62" spans="2:33" ht="30" customHeight="1" x14ac:dyDescent="0.3">
      <c r="J62" s="75"/>
    </row>
    <row r="63" spans="2:33" ht="30" customHeight="1" x14ac:dyDescent="0.3">
      <c r="J63" s="75"/>
    </row>
    <row r="64" spans="2:33" ht="30" customHeight="1" x14ac:dyDescent="0.3">
      <c r="J64" s="75"/>
    </row>
    <row r="65" spans="10:10" ht="30" customHeight="1" x14ac:dyDescent="0.3">
      <c r="J65" s="75"/>
    </row>
    <row r="66" spans="10:10" ht="30" customHeight="1" x14ac:dyDescent="0.3">
      <c r="J66" s="75"/>
    </row>
    <row r="67" spans="10:10" ht="30" customHeight="1" x14ac:dyDescent="0.3">
      <c r="J67" s="75"/>
    </row>
    <row r="68" spans="10:10" ht="30" customHeight="1" x14ac:dyDescent="0.3">
      <c r="J68" s="75"/>
    </row>
    <row r="69" spans="10:10" ht="30" customHeight="1" x14ac:dyDescent="0.3">
      <c r="J69" s="75"/>
    </row>
    <row r="70" spans="10:10" ht="30" customHeight="1" x14ac:dyDescent="0.3">
      <c r="J70" s="75"/>
    </row>
    <row r="71" spans="10:10" ht="30" customHeight="1" x14ac:dyDescent="0.3">
      <c r="J71" s="75"/>
    </row>
    <row r="72" spans="10:10" ht="30" customHeight="1" x14ac:dyDescent="0.3">
      <c r="J72" s="75"/>
    </row>
    <row r="73" spans="10:10" ht="15.75" customHeight="1" x14ac:dyDescent="0.3">
      <c r="J73" s="75"/>
    </row>
    <row r="74" spans="10:10" ht="15.75" customHeight="1" x14ac:dyDescent="0.3">
      <c r="J74" s="75"/>
    </row>
    <row r="75" spans="10:10" ht="15.75" customHeight="1" x14ac:dyDescent="0.3">
      <c r="J75" s="75"/>
    </row>
    <row r="76" spans="10:10" ht="15.75" customHeight="1" x14ac:dyDescent="0.3">
      <c r="J76" s="75"/>
    </row>
    <row r="77" spans="10:10" ht="15.75" customHeight="1" x14ac:dyDescent="0.3">
      <c r="J77" s="75"/>
    </row>
    <row r="78" spans="10:10" ht="15.75" customHeight="1" x14ac:dyDescent="0.3">
      <c r="J78" s="75"/>
    </row>
    <row r="79" spans="10:10" ht="15.75" customHeight="1" x14ac:dyDescent="0.3">
      <c r="J79" s="75"/>
    </row>
    <row r="80" spans="10:10" ht="15.75" customHeight="1" x14ac:dyDescent="0.3">
      <c r="J80" s="75"/>
    </row>
    <row r="81" spans="10:10" ht="15.75" customHeight="1" x14ac:dyDescent="0.3">
      <c r="J81" s="75"/>
    </row>
    <row r="82" spans="10:10" ht="15.75" customHeight="1" x14ac:dyDescent="0.3">
      <c r="J82" s="75"/>
    </row>
    <row r="83" spans="10:10" ht="15.75" customHeight="1" x14ac:dyDescent="0.3">
      <c r="J83" s="75"/>
    </row>
    <row r="84" spans="10:10" ht="15.75" customHeight="1" x14ac:dyDescent="0.3">
      <c r="J84" s="75"/>
    </row>
    <row r="85" spans="10:10" ht="15.75" customHeight="1" x14ac:dyDescent="0.3">
      <c r="J85" s="75"/>
    </row>
    <row r="86" spans="10:10" ht="15.75" customHeight="1" x14ac:dyDescent="0.3">
      <c r="J86" s="75"/>
    </row>
    <row r="87" spans="10:10" ht="15.75" customHeight="1" x14ac:dyDescent="0.3">
      <c r="J87" s="75"/>
    </row>
    <row r="88" spans="10:10" ht="15.75" customHeight="1" x14ac:dyDescent="0.3">
      <c r="J88" s="75"/>
    </row>
    <row r="89" spans="10:10" ht="15.75" customHeight="1" x14ac:dyDescent="0.3">
      <c r="J89" s="75"/>
    </row>
    <row r="90" spans="10:10" ht="15.75" customHeight="1" x14ac:dyDescent="0.3">
      <c r="J90" s="75"/>
    </row>
    <row r="91" spans="10:10" ht="15.75" customHeight="1" x14ac:dyDescent="0.3">
      <c r="J91" s="75"/>
    </row>
    <row r="92" spans="10:10" ht="15.75" customHeight="1" x14ac:dyDescent="0.3">
      <c r="J92" s="75"/>
    </row>
    <row r="93" spans="10:10" ht="15.75" customHeight="1" x14ac:dyDescent="0.3">
      <c r="J93" s="75"/>
    </row>
    <row r="94" spans="10:10" ht="15.75" customHeight="1" x14ac:dyDescent="0.3">
      <c r="J94" s="75"/>
    </row>
    <row r="95" spans="10:10" ht="15.75" customHeight="1" x14ac:dyDescent="0.3">
      <c r="J95" s="75"/>
    </row>
    <row r="96" spans="10:10" ht="15.75" customHeight="1" x14ac:dyDescent="0.3">
      <c r="J96" s="75"/>
    </row>
    <row r="97" spans="10:10" ht="15.75" customHeight="1" x14ac:dyDescent="0.3">
      <c r="J97" s="75"/>
    </row>
    <row r="98" spans="10:10" ht="15.75" customHeight="1" x14ac:dyDescent="0.3">
      <c r="J98" s="75"/>
    </row>
    <row r="99" spans="10:10" ht="15.75" customHeight="1" x14ac:dyDescent="0.3">
      <c r="J99" s="75"/>
    </row>
    <row r="100" spans="10:10" ht="15.75" customHeight="1" x14ac:dyDescent="0.3">
      <c r="J100" s="75"/>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5">
    <mergeCell ref="B51:J51"/>
    <mergeCell ref="B52:J52"/>
    <mergeCell ref="B53:J53"/>
    <mergeCell ref="B41:I41"/>
    <mergeCell ref="B42:I42"/>
    <mergeCell ref="B43:I43"/>
    <mergeCell ref="B44:I44"/>
    <mergeCell ref="B45:I45"/>
    <mergeCell ref="B46:I46"/>
    <mergeCell ref="B47:I47"/>
    <mergeCell ref="B39:I39"/>
    <mergeCell ref="B40:I40"/>
    <mergeCell ref="B48:I48"/>
    <mergeCell ref="B49:I49"/>
    <mergeCell ref="B50:J50"/>
    <mergeCell ref="B34:I34"/>
    <mergeCell ref="B35:I35"/>
    <mergeCell ref="B36:I36"/>
    <mergeCell ref="B37:I37"/>
    <mergeCell ref="B38:I38"/>
    <mergeCell ref="B29:I29"/>
    <mergeCell ref="B30:I30"/>
    <mergeCell ref="B31:I31"/>
    <mergeCell ref="B32:I32"/>
    <mergeCell ref="B33:I33"/>
    <mergeCell ref="B24:I24"/>
    <mergeCell ref="B25:I25"/>
    <mergeCell ref="B26:I26"/>
    <mergeCell ref="B27:I27"/>
    <mergeCell ref="B28:I28"/>
    <mergeCell ref="B19:I19"/>
    <mergeCell ref="B20:I20"/>
    <mergeCell ref="B21:I21"/>
    <mergeCell ref="B22:I22"/>
    <mergeCell ref="B23:I23"/>
    <mergeCell ref="B14:I14"/>
    <mergeCell ref="B15:I15"/>
    <mergeCell ref="B16:I16"/>
    <mergeCell ref="B17:I17"/>
    <mergeCell ref="B18:I18"/>
    <mergeCell ref="B9:I9"/>
    <mergeCell ref="B10:I10"/>
    <mergeCell ref="B11:I11"/>
    <mergeCell ref="B12:I12"/>
    <mergeCell ref="B13:I13"/>
    <mergeCell ref="B5:D5"/>
    <mergeCell ref="E5:F5"/>
    <mergeCell ref="B6:I6"/>
    <mergeCell ref="B7:I7"/>
    <mergeCell ref="B8:I8"/>
    <mergeCell ref="B1:E1"/>
    <mergeCell ref="F1:G1"/>
    <mergeCell ref="B2:E2"/>
    <mergeCell ref="B3:E3"/>
    <mergeCell ref="B4:E4"/>
  </mergeCells>
  <conditionalFormatting sqref="J6:L7">
    <cfRule type="cellIs" dxfId="87" priority="1" operator="between">
      <formula>3</formula>
      <formula>25</formula>
    </cfRule>
  </conditionalFormatting>
  <conditionalFormatting sqref="J6:L13">
    <cfRule type="cellIs" dxfId="86" priority="2" operator="equal">
      <formula>"C"</formula>
    </cfRule>
  </conditionalFormatting>
  <conditionalFormatting sqref="J8:L8">
    <cfRule type="cellIs" dxfId="85" priority="5" operator="between">
      <formula>3</formula>
      <formula>25</formula>
    </cfRule>
  </conditionalFormatting>
  <conditionalFormatting sqref="J9:L11">
    <cfRule type="cellIs" dxfId="84" priority="7" operator="between">
      <formula>3</formula>
      <formula>25</formula>
    </cfRule>
  </conditionalFormatting>
  <conditionalFormatting sqref="J12:L12">
    <cfRule type="cellIs" dxfId="83" priority="13" operator="equal">
      <formula>"HUM"</formula>
    </cfRule>
  </conditionalFormatting>
  <conditionalFormatting sqref="J13:L13">
    <cfRule type="cellIs" dxfId="82" priority="16" operator="between">
      <formula>3</formula>
      <formula>30</formula>
    </cfRule>
  </conditionalFormatting>
  <conditionalFormatting sqref="J17:L26">
    <cfRule type="cellIs" dxfId="81" priority="17" operator="between">
      <formula>3</formula>
      <formula>30</formula>
    </cfRule>
  </conditionalFormatting>
  <conditionalFormatting sqref="J17:L44">
    <cfRule type="cellIs" dxfId="80" priority="18" operator="equal">
      <formula>"C"</formula>
    </cfRule>
  </conditionalFormatting>
  <conditionalFormatting sqref="J27:L27">
    <cfRule type="cellIs" dxfId="79" priority="37" operator="between">
      <formula>3</formula>
      <formula>30</formula>
    </cfRule>
  </conditionalFormatting>
  <conditionalFormatting sqref="J28:L28">
    <cfRule type="cellIs" dxfId="78" priority="39" operator="between">
      <formula>3</formula>
      <formula>30</formula>
    </cfRule>
  </conditionalFormatting>
  <conditionalFormatting sqref="J29:L32">
    <cfRule type="cellIs" dxfId="77" priority="41" operator="between">
      <formula>3</formula>
      <formula>30</formula>
    </cfRule>
  </conditionalFormatting>
  <conditionalFormatting sqref="J33:L33">
    <cfRule type="cellIs" dxfId="76" priority="49" operator="between">
      <formula>3</formula>
      <formula>30</formula>
    </cfRule>
  </conditionalFormatting>
  <conditionalFormatting sqref="J34:L34">
    <cfRule type="cellIs" dxfId="75" priority="51" operator="between">
      <formula>3</formula>
      <formula>30</formula>
    </cfRule>
  </conditionalFormatting>
  <conditionalFormatting sqref="J35:L35">
    <cfRule type="cellIs" dxfId="74" priority="53" operator="between">
      <formula>3</formula>
      <formula>30</formula>
    </cfRule>
  </conditionalFormatting>
  <conditionalFormatting sqref="J36:L38">
    <cfRule type="cellIs" dxfId="73" priority="55" operator="between">
      <formula>3</formula>
      <formula>30</formula>
    </cfRule>
  </conditionalFormatting>
  <conditionalFormatting sqref="J39:L43">
    <cfRule type="cellIs" dxfId="72" priority="61" operator="between">
      <formula>3</formula>
      <formula>30</formula>
    </cfRule>
  </conditionalFormatting>
  <conditionalFormatting sqref="J44:L44">
    <cfRule type="cellIs" dxfId="71" priority="71" operator="between">
      <formula>3</formula>
      <formula>30</formula>
    </cfRule>
  </conditionalFormatting>
  <conditionalFormatting sqref="J46:L48">
    <cfRule type="cellIs" dxfId="70" priority="73" operator="between">
      <formula>3</formula>
      <formula>30</formula>
    </cfRule>
  </conditionalFormatting>
  <conditionalFormatting sqref="J46:L49">
    <cfRule type="cellIs" dxfId="69" priority="74" operator="equal">
      <formula>"C"</formula>
    </cfRule>
  </conditionalFormatting>
  <conditionalFormatting sqref="J49:L49">
    <cfRule type="cellIs" dxfId="68"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'Drop Menus'!$B$4:$B$8</xm:f>
          </x14:formula1>
          <xm:sqref>J16</xm:sqref>
        </x14:dataValidation>
        <x14:dataValidation type="list" allowBlank="1" showErrorMessage="1" xr:uid="{00000000-0002-0000-0500-000001000000}">
          <x14:formula1>
            <xm:f>'Drop Menus'!$C$4:$C$7</xm:f>
          </x14:formula1>
          <xm:sqref>J45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G1000"/>
  <sheetViews>
    <sheetView workbookViewId="0">
      <pane xSplit="1" ySplit="5" topLeftCell="B6" activePane="bottomRight" state="frozen"/>
      <selection pane="topRight" activeCell="B1" sqref="B1"/>
      <selection pane="bottomLeft" activeCell="A6" sqref="A6"/>
      <selection pane="bottomRight" activeCell="B6" sqref="B6:I6"/>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486" t="s">
        <v>189</v>
      </c>
      <c r="C1" s="228"/>
      <c r="D1" s="228"/>
      <c r="E1" s="229"/>
      <c r="F1" s="487" t="str">
        <f>Survey!AA13</f>
        <v>Carrier</v>
      </c>
      <c r="G1" s="340"/>
      <c r="H1" s="106"/>
      <c r="I1" s="106"/>
      <c r="J1" s="107"/>
    </row>
    <row r="2" spans="2:33" ht="18" x14ac:dyDescent="0.35">
      <c r="B2" s="486" t="s">
        <v>190</v>
      </c>
      <c r="C2" s="228"/>
      <c r="D2" s="228"/>
      <c r="E2" s="229"/>
      <c r="F2" s="108" t="str">
        <f>Survey!AI13</f>
        <v>L SERIES</v>
      </c>
      <c r="G2" s="78"/>
      <c r="H2" s="78"/>
      <c r="I2" s="78"/>
      <c r="J2" s="109"/>
    </row>
    <row r="3" spans="2:33" ht="18" x14ac:dyDescent="0.35">
      <c r="B3" s="486" t="s">
        <v>191</v>
      </c>
      <c r="C3" s="228"/>
      <c r="D3" s="228"/>
      <c r="E3" s="229"/>
      <c r="F3" s="110">
        <f>Survey!M13</f>
        <v>0</v>
      </c>
      <c r="G3" s="78"/>
      <c r="H3" s="78"/>
      <c r="I3" s="78"/>
      <c r="J3" s="109"/>
    </row>
    <row r="4" spans="2:33" ht="18" x14ac:dyDescent="0.35">
      <c r="B4" s="486" t="s">
        <v>192</v>
      </c>
      <c r="C4" s="228"/>
      <c r="D4" s="228"/>
      <c r="E4" s="229"/>
      <c r="F4" s="110">
        <f>Survey!E13</f>
        <v>0</v>
      </c>
      <c r="G4" s="111"/>
      <c r="H4" s="78"/>
      <c r="I4" s="78"/>
      <c r="J4" s="109"/>
    </row>
    <row r="5" spans="2:33" ht="18" x14ac:dyDescent="0.35">
      <c r="B5" s="369"/>
      <c r="C5" s="247"/>
      <c r="D5" s="247"/>
      <c r="E5" s="278"/>
      <c r="F5" s="491" t="s">
        <v>194</v>
      </c>
      <c r="G5" s="247"/>
      <c r="H5" s="247"/>
      <c r="I5" s="247"/>
      <c r="J5" s="91" t="str">
        <f>Survey!X13</f>
        <v/>
      </c>
    </row>
    <row r="6" spans="2:33" ht="30" customHeight="1" x14ac:dyDescent="0.25">
      <c r="B6" s="493" t="str">
        <f>Survey!B19</f>
        <v>1.  Using punch/screwdriver, prod heat exchanger tubes.  If holes found and/or or prod test fail enter unit tonnage and lock out.</v>
      </c>
      <c r="C6" s="256"/>
      <c r="D6" s="256"/>
      <c r="E6" s="256"/>
      <c r="F6" s="256"/>
      <c r="G6" s="256"/>
      <c r="H6" s="256"/>
      <c r="I6" s="225"/>
      <c r="J6" s="92" t="str">
        <f>IF(ISBLANK(Survey!$E$13),"N/A","")</f>
        <v/>
      </c>
      <c r="K6" s="93"/>
      <c r="L6" s="93"/>
      <c r="M6" s="94">
        <f>SUM(Survey!CE18:CE21)</f>
        <v>0</v>
      </c>
      <c r="N6" s="94"/>
      <c r="O6" s="94"/>
      <c r="P6" s="94"/>
      <c r="Q6" s="94"/>
      <c r="R6" s="94"/>
      <c r="S6" s="94"/>
      <c r="T6" s="94"/>
      <c r="U6" s="94"/>
      <c r="V6" s="94"/>
      <c r="W6" s="94"/>
      <c r="X6" s="94"/>
      <c r="Y6" s="94"/>
      <c r="Z6" s="94"/>
      <c r="AA6" s="94"/>
      <c r="AB6" s="94"/>
      <c r="AC6" s="94"/>
      <c r="AD6" s="94"/>
      <c r="AE6" s="94"/>
      <c r="AF6" s="94"/>
      <c r="AG6" s="94"/>
    </row>
    <row r="7" spans="2:33" ht="30" customHeight="1" x14ac:dyDescent="0.25">
      <c r="B7" s="483" t="str">
        <f>Survey!B21</f>
        <v>2.  Quantify damage/deterioration to the condenser coil (0% to 100%).  If greater than 50% enter unit tonnage.</v>
      </c>
      <c r="C7" s="228"/>
      <c r="D7" s="228"/>
      <c r="E7" s="228"/>
      <c r="F7" s="228"/>
      <c r="G7" s="228"/>
      <c r="H7" s="228"/>
      <c r="I7" s="229"/>
      <c r="J7" s="95" t="str">
        <f>IF(ISBLANK(Survey!$E$13),"N/A","")</f>
        <v/>
      </c>
      <c r="K7" s="93"/>
      <c r="L7" s="93"/>
      <c r="M7" s="96"/>
      <c r="N7" s="96"/>
      <c r="O7" s="96"/>
      <c r="P7" s="96"/>
      <c r="Q7" s="96"/>
      <c r="R7" s="96"/>
      <c r="S7" s="96"/>
      <c r="T7" s="96"/>
      <c r="U7" s="96"/>
      <c r="V7" s="96"/>
      <c r="W7" s="96"/>
      <c r="X7" s="96"/>
      <c r="Y7" s="96"/>
      <c r="Z7" s="96"/>
      <c r="AA7" s="96"/>
      <c r="AB7" s="96"/>
      <c r="AC7" s="96"/>
      <c r="AD7" s="96"/>
      <c r="AE7" s="96"/>
      <c r="AF7" s="96"/>
      <c r="AG7" s="96"/>
    </row>
    <row r="8" spans="2:33" ht="30" customHeight="1" x14ac:dyDescent="0.25">
      <c r="B8" s="483" t="str">
        <f>Survey!B23</f>
        <v>3.  Is there a hail guard installed on unit?  If NO, enter unit tonnage.  NOTE: If "CRITICAL", unit in top ten hail states.</v>
      </c>
      <c r="C8" s="228"/>
      <c r="D8" s="228"/>
      <c r="E8" s="228"/>
      <c r="F8" s="228"/>
      <c r="G8" s="228"/>
      <c r="H8" s="228"/>
      <c r="I8" s="229"/>
      <c r="J8" s="95" t="str">
        <f>IF(ISBLANK(Survey!$E$13),"N/A","")</f>
        <v/>
      </c>
      <c r="K8" s="93"/>
      <c r="L8" s="93"/>
      <c r="M8" s="62"/>
      <c r="N8" s="62"/>
      <c r="O8" s="62"/>
      <c r="P8" s="62"/>
      <c r="Q8" s="62"/>
      <c r="R8" s="62"/>
      <c r="S8" s="62"/>
      <c r="T8" s="62"/>
      <c r="U8" s="62"/>
      <c r="V8" s="62"/>
      <c r="W8" s="62"/>
      <c r="X8" s="62"/>
      <c r="Y8" s="62"/>
      <c r="Z8" s="62"/>
      <c r="AA8" s="62"/>
      <c r="AB8" s="62"/>
      <c r="AC8" s="62"/>
      <c r="AD8" s="62"/>
      <c r="AE8" s="62"/>
      <c r="AF8" s="62"/>
      <c r="AG8" s="62"/>
    </row>
    <row r="9" spans="2:33" ht="30.75" customHeight="1" x14ac:dyDescent="0.25">
      <c r="B9" s="483" t="str">
        <f>Survey!B25</f>
        <v>4.  Check both sides of evaporator coil for deterioration.  Perform fin test. If greater than 50% enter unit tonnage</v>
      </c>
      <c r="C9" s="228"/>
      <c r="D9" s="228"/>
      <c r="E9" s="228"/>
      <c r="F9" s="228"/>
      <c r="G9" s="228"/>
      <c r="H9" s="228"/>
      <c r="I9" s="229"/>
      <c r="J9" s="95" t="str">
        <f>IF(ISBLANK(Survey!$E$13),"N/A","")</f>
        <v/>
      </c>
      <c r="K9" s="93"/>
      <c r="L9" s="93"/>
      <c r="M9" s="62"/>
      <c r="N9" s="62"/>
      <c r="O9" s="62"/>
      <c r="P9" s="62"/>
      <c r="Q9" s="62"/>
      <c r="R9" s="62"/>
      <c r="S9" s="62"/>
      <c r="T9" s="62"/>
      <c r="U9" s="62"/>
      <c r="V9" s="62"/>
      <c r="W9" s="62"/>
      <c r="X9" s="62"/>
      <c r="Y9" s="62"/>
      <c r="Z9" s="62"/>
      <c r="AA9" s="62"/>
      <c r="AB9" s="62"/>
      <c r="AC9" s="62"/>
      <c r="AD9" s="62"/>
      <c r="AE9" s="62"/>
      <c r="AF9" s="62"/>
      <c r="AG9" s="62"/>
    </row>
    <row r="10" spans="2:33" ht="30" customHeight="1" x14ac:dyDescent="0.25">
      <c r="B10" s="483" t="str">
        <f>Survey!B27</f>
        <v>5.  Check for power exhaust at AC units greater than ten tons.  If no power exhaust enter unit tonnage.</v>
      </c>
      <c r="C10" s="228"/>
      <c r="D10" s="228"/>
      <c r="E10" s="228"/>
      <c r="F10" s="228"/>
      <c r="G10" s="228"/>
      <c r="H10" s="228"/>
      <c r="I10" s="229"/>
      <c r="J10" s="95" t="str">
        <f>IF(ISBLANK(Survey!$E$13),"N/A",IF(MID($M$13,4,3)&lt;="120","N/A",))</f>
        <v>N/A</v>
      </c>
      <c r="K10" s="93"/>
      <c r="L10" s="93"/>
      <c r="M10" s="97"/>
      <c r="N10" s="97"/>
      <c r="O10" s="97"/>
      <c r="P10" s="97"/>
      <c r="Q10" s="97"/>
      <c r="R10" s="97"/>
      <c r="S10" s="97"/>
      <c r="T10" s="97"/>
      <c r="U10" s="97"/>
      <c r="V10" s="97"/>
      <c r="W10" s="97"/>
      <c r="X10" s="97"/>
      <c r="Y10" s="97"/>
      <c r="Z10" s="97"/>
      <c r="AA10" s="97"/>
      <c r="AB10" s="97"/>
      <c r="AC10" s="97"/>
      <c r="AD10" s="97"/>
      <c r="AE10" s="97"/>
      <c r="AF10" s="97"/>
      <c r="AG10" s="97"/>
    </row>
    <row r="11" spans="2:33" ht="19.5" customHeight="1" x14ac:dyDescent="0.25">
      <c r="B11" s="321" t="str">
        <f>Survey!B29</f>
        <v>6.  Are there curb adaptors on any of the units?  If YES, enter unit tonnage.</v>
      </c>
      <c r="C11" s="228"/>
      <c r="D11" s="228"/>
      <c r="E11" s="228"/>
      <c r="F11" s="228"/>
      <c r="G11" s="228"/>
      <c r="H11" s="228"/>
      <c r="I11" s="229"/>
      <c r="J11" s="95" t="str">
        <f>IF(ISBLANK(Survey!$E$13),"N/A","")</f>
        <v/>
      </c>
      <c r="K11" s="93"/>
      <c r="L11" s="93"/>
      <c r="M11" s="62"/>
      <c r="N11" s="62"/>
      <c r="O11" s="62"/>
      <c r="P11" s="62"/>
      <c r="Q11" s="62"/>
      <c r="R11" s="62"/>
      <c r="S11" s="62"/>
      <c r="T11" s="62"/>
      <c r="U11" s="62"/>
      <c r="V11" s="62"/>
      <c r="W11" s="62"/>
      <c r="X11" s="62"/>
      <c r="Y11" s="62"/>
      <c r="Z11" s="62"/>
      <c r="AA11" s="62"/>
      <c r="AB11" s="62"/>
      <c r="AC11" s="62"/>
      <c r="AD11" s="62"/>
      <c r="AE11" s="62"/>
      <c r="AF11" s="62"/>
      <c r="AG11" s="62"/>
    </row>
    <row r="12" spans="2:33" ht="19.5" customHeight="1" x14ac:dyDescent="0.25">
      <c r="B12" s="498" t="str">
        <f>Survey!B31</f>
        <v>7.  Is unit a humiditrol type unit?</v>
      </c>
      <c r="C12" s="228"/>
      <c r="D12" s="228"/>
      <c r="E12" s="228"/>
      <c r="F12" s="228"/>
      <c r="G12" s="228"/>
      <c r="H12" s="228"/>
      <c r="I12" s="229"/>
      <c r="J12" s="95" t="s">
        <v>202</v>
      </c>
      <c r="K12" s="93"/>
      <c r="L12" s="93"/>
      <c r="M12" s="94"/>
      <c r="N12" s="94"/>
      <c r="O12" s="94"/>
      <c r="P12" s="94"/>
      <c r="Q12" s="94"/>
      <c r="R12" s="94"/>
      <c r="S12" s="94"/>
      <c r="T12" s="94"/>
      <c r="U12" s="94"/>
      <c r="V12" s="94"/>
      <c r="W12" s="94"/>
      <c r="X12" s="94"/>
      <c r="Y12" s="94"/>
      <c r="Z12" s="94"/>
      <c r="AA12" s="94"/>
      <c r="AB12" s="94"/>
      <c r="AC12" s="94"/>
      <c r="AD12" s="94"/>
      <c r="AE12" s="94"/>
      <c r="AF12" s="94"/>
      <c r="AG12" s="94"/>
    </row>
    <row r="13" spans="2:33" ht="19.5" customHeight="1" x14ac:dyDescent="0.25">
      <c r="B13" s="321" t="str">
        <f>Survey!B33</f>
        <v>8.  Is the humidity sensor wired?  If NO,  enter unit tonnage.</v>
      </c>
      <c r="C13" s="228"/>
      <c r="D13" s="228"/>
      <c r="E13" s="228"/>
      <c r="F13" s="228"/>
      <c r="G13" s="228"/>
      <c r="H13" s="228"/>
      <c r="I13" s="270"/>
      <c r="J13" s="99" t="str">
        <f>IF(ISBLANK(Survey!$E$13),"N/A",IF(MID(Survey!$M$13,7,2)="14","N/A",IF(MID(Survey!$M$13,7,2)="16","N/A",IF(MID(Survey!$M$13,7,2)&lt;"14","",IF(MID(Survey!$M$13,4,3)&gt;"149","N/A",IF(MID(J13,1,2)="NO","N/A",""))))))</f>
        <v/>
      </c>
      <c r="K13" s="93"/>
      <c r="L13" s="93"/>
      <c r="M13" s="62"/>
      <c r="N13" s="62"/>
      <c r="O13" s="62"/>
      <c r="P13" s="62"/>
      <c r="Q13" s="62"/>
      <c r="R13" s="62"/>
      <c r="S13" s="62"/>
      <c r="T13" s="62"/>
      <c r="U13" s="62"/>
      <c r="V13" s="62"/>
      <c r="W13" s="62"/>
      <c r="X13" s="62"/>
      <c r="Y13" s="62"/>
      <c r="Z13" s="62"/>
      <c r="AA13" s="62"/>
      <c r="AB13" s="62"/>
      <c r="AC13" s="62"/>
      <c r="AD13" s="62"/>
      <c r="AE13" s="62"/>
      <c r="AF13" s="62"/>
      <c r="AG13" s="62"/>
    </row>
    <row r="14" spans="2:33" ht="30" customHeight="1" x14ac:dyDescent="0.25">
      <c r="B14" s="483" t="str">
        <f>Survey!B35</f>
        <v>9. In table below record As-Built size of gas lines at gas meter riser, B1, B2, B3, B4, B5 etc. The cells below will auto populate when table is filled in.</v>
      </c>
      <c r="C14" s="228"/>
      <c r="D14" s="228"/>
      <c r="E14" s="228"/>
      <c r="F14" s="228"/>
      <c r="G14" s="228"/>
      <c r="H14" s="228"/>
      <c r="I14" s="270"/>
      <c r="J14" s="102" t="str">
        <f>Survey!P151</f>
        <v>2"</v>
      </c>
      <c r="K14" s="62"/>
      <c r="L14" s="62"/>
      <c r="M14" s="97"/>
      <c r="N14" s="97"/>
      <c r="O14" s="97"/>
      <c r="P14" s="97"/>
      <c r="Q14" s="97"/>
      <c r="R14" s="97"/>
      <c r="S14" s="97"/>
      <c r="T14" s="97"/>
      <c r="U14" s="97"/>
      <c r="V14" s="97"/>
      <c r="W14" s="97"/>
      <c r="X14" s="97"/>
      <c r="Y14" s="97"/>
      <c r="Z14" s="97"/>
      <c r="AA14" s="97"/>
      <c r="AB14" s="97"/>
      <c r="AC14" s="97"/>
      <c r="AD14" s="97"/>
      <c r="AE14" s="97"/>
      <c r="AF14" s="97"/>
      <c r="AG14" s="97"/>
    </row>
    <row r="15" spans="2:33" ht="30" customHeight="1" x14ac:dyDescent="0.25">
      <c r="B15" s="483" t="str">
        <f>Survey!B37</f>
        <v>10. In the table below record the As-Built gas line drops D1, D2, D3, D4, D5 etc.  The cells below will auto-populate when table in filled in.</v>
      </c>
      <c r="C15" s="228"/>
      <c r="D15" s="228"/>
      <c r="E15" s="228"/>
      <c r="F15" s="228"/>
      <c r="G15" s="228"/>
      <c r="H15" s="228"/>
      <c r="I15" s="270"/>
      <c r="J15" s="101" t="str">
        <f>Survey!AZ151</f>
        <v>1-1/2"</v>
      </c>
      <c r="K15" s="97"/>
      <c r="L15" s="97"/>
      <c r="M15" s="97"/>
      <c r="N15" s="97"/>
      <c r="O15" s="97"/>
      <c r="P15" s="97"/>
      <c r="Q15" s="97"/>
      <c r="R15" s="97"/>
      <c r="S15" s="97"/>
      <c r="T15" s="97"/>
      <c r="U15" s="97"/>
      <c r="V15" s="97"/>
      <c r="W15" s="97"/>
      <c r="X15" s="97"/>
      <c r="Y15" s="97"/>
      <c r="Z15" s="97"/>
      <c r="AA15" s="97"/>
      <c r="AB15" s="97"/>
      <c r="AC15" s="97"/>
      <c r="AD15" s="97"/>
      <c r="AE15" s="97"/>
      <c r="AF15" s="97"/>
      <c r="AG15" s="97"/>
    </row>
    <row r="16" spans="2:33" ht="19.5" customHeight="1" x14ac:dyDescent="0.25">
      <c r="B16" s="321" t="str">
        <f>Survey!B39</f>
        <v>11.  Record size of gas line going into unit.  NOTE: Pull down menu in cells.</v>
      </c>
      <c r="C16" s="228"/>
      <c r="D16" s="228"/>
      <c r="E16" s="228"/>
      <c r="F16" s="228"/>
      <c r="G16" s="228"/>
      <c r="H16" s="228"/>
      <c r="I16" s="270"/>
      <c r="J16" s="102"/>
      <c r="K16" s="62"/>
      <c r="L16" s="62"/>
      <c r="M16" s="62"/>
      <c r="N16" s="62"/>
      <c r="O16" s="62"/>
      <c r="P16" s="62"/>
      <c r="Q16" s="62"/>
      <c r="R16" s="62"/>
      <c r="S16" s="62"/>
      <c r="T16" s="62"/>
      <c r="U16" s="62"/>
      <c r="V16" s="62"/>
      <c r="W16" s="62"/>
      <c r="X16" s="62"/>
      <c r="Y16" s="62"/>
      <c r="Z16" s="62"/>
      <c r="AA16" s="62"/>
      <c r="AB16" s="62"/>
      <c r="AC16" s="62"/>
      <c r="AD16" s="62"/>
      <c r="AE16" s="62"/>
      <c r="AF16" s="62"/>
      <c r="AG16" s="62"/>
    </row>
    <row r="17" spans="2:33" ht="19.5" customHeight="1" x14ac:dyDescent="0.25">
      <c r="B17" s="321" t="str">
        <f>Survey!B41</f>
        <v>12.  Is a smoke detector present in unit?  If NO, enter unit tonnage.</v>
      </c>
      <c r="C17" s="228"/>
      <c r="D17" s="228"/>
      <c r="E17" s="228"/>
      <c r="F17" s="228"/>
      <c r="G17" s="228"/>
      <c r="H17" s="228"/>
      <c r="I17" s="270"/>
      <c r="J17" s="103" t="str">
        <f>IF(ISBLANK(Survey!$E$13),"N/A","")</f>
        <v/>
      </c>
      <c r="K17" s="93"/>
      <c r="L17" s="93"/>
      <c r="M17" s="62"/>
      <c r="N17" s="62"/>
      <c r="O17" s="62"/>
      <c r="P17" s="62"/>
      <c r="Q17" s="62"/>
      <c r="R17" s="62"/>
      <c r="S17" s="62"/>
      <c r="T17" s="62"/>
      <c r="U17" s="62"/>
      <c r="V17" s="62"/>
      <c r="W17" s="62"/>
      <c r="X17" s="62"/>
      <c r="Y17" s="62"/>
      <c r="Z17" s="62"/>
      <c r="AA17" s="62"/>
      <c r="AB17" s="62"/>
      <c r="AC17" s="62"/>
      <c r="AD17" s="62"/>
      <c r="AE17" s="62"/>
      <c r="AF17" s="62"/>
      <c r="AG17" s="62"/>
    </row>
    <row r="18" spans="2:33" ht="30" customHeight="1" x14ac:dyDescent="0.25">
      <c r="B18" s="483" t="str">
        <f>Survey!B43</f>
        <v>13.  Is the smoke detector inlet sampling tube capped?  If NO, enter unit tonnage.</v>
      </c>
      <c r="C18" s="228"/>
      <c r="D18" s="228"/>
      <c r="E18" s="228"/>
      <c r="F18" s="228"/>
      <c r="G18" s="228"/>
      <c r="H18" s="228"/>
      <c r="I18" s="270"/>
      <c r="J18" s="99" t="str">
        <f>IF(ISBLANK(Survey!$E$13),"N/A","")</f>
        <v/>
      </c>
      <c r="K18" s="93"/>
      <c r="L18" s="93"/>
      <c r="M18" s="62"/>
      <c r="N18" s="62"/>
      <c r="O18" s="62"/>
      <c r="P18" s="62"/>
      <c r="Q18" s="62"/>
      <c r="R18" s="62"/>
      <c r="S18" s="62"/>
      <c r="T18" s="62"/>
      <c r="U18" s="62"/>
      <c r="V18" s="62"/>
      <c r="W18" s="62"/>
      <c r="X18" s="62"/>
      <c r="Y18" s="62"/>
      <c r="Z18" s="62"/>
      <c r="AA18" s="62"/>
      <c r="AB18" s="62"/>
      <c r="AC18" s="62"/>
      <c r="AD18" s="62"/>
      <c r="AE18" s="62"/>
      <c r="AF18" s="62"/>
      <c r="AG18" s="62"/>
    </row>
    <row r="19" spans="2:33" ht="30" customHeight="1" x14ac:dyDescent="0.25">
      <c r="B19" s="483" t="str">
        <f>Survey!B45</f>
        <v>14.  Check smoke detector module light. If light RED or an AMBER color, enter unit tonnage.</v>
      </c>
      <c r="C19" s="228"/>
      <c r="D19" s="228"/>
      <c r="E19" s="228"/>
      <c r="F19" s="228"/>
      <c r="G19" s="228"/>
      <c r="H19" s="228"/>
      <c r="I19" s="270"/>
      <c r="J19" s="99" t="str">
        <f>IF(ISBLANK(Survey!$E$13),"N/A","")</f>
        <v/>
      </c>
      <c r="K19" s="93"/>
      <c r="L19" s="93"/>
      <c r="M19" s="62"/>
      <c r="N19" s="62"/>
      <c r="O19" s="62"/>
      <c r="P19" s="62"/>
      <c r="Q19" s="62"/>
      <c r="R19" s="62"/>
      <c r="S19" s="62"/>
      <c r="T19" s="62"/>
      <c r="U19" s="62"/>
      <c r="V19" s="62"/>
      <c r="W19" s="62"/>
      <c r="X19" s="62"/>
      <c r="Y19" s="62"/>
      <c r="Z19" s="62"/>
      <c r="AA19" s="62"/>
      <c r="AB19" s="62"/>
      <c r="AC19" s="62"/>
      <c r="AD19" s="62"/>
      <c r="AE19" s="62"/>
      <c r="AF19" s="62"/>
      <c r="AG19" s="62"/>
    </row>
    <row r="20" spans="2:33" ht="19.5" customHeight="1" x14ac:dyDescent="0.25">
      <c r="B20" s="321" t="str">
        <f>Survey!B47</f>
        <v>15.  Is smoke detector dust plugs capped?  If YES, enter unit tonnage.</v>
      </c>
      <c r="C20" s="228"/>
      <c r="D20" s="228"/>
      <c r="E20" s="228"/>
      <c r="F20" s="228"/>
      <c r="G20" s="228"/>
      <c r="H20" s="228"/>
      <c r="I20" s="270"/>
      <c r="J20" s="99" t="str">
        <f>IF(ISBLANK(Survey!$E$13),"N/A","")</f>
        <v/>
      </c>
      <c r="K20" s="93"/>
      <c r="L20" s="93"/>
      <c r="M20" s="62"/>
      <c r="N20" s="62"/>
      <c r="O20" s="62"/>
      <c r="P20" s="62"/>
      <c r="Q20" s="62"/>
      <c r="R20" s="62"/>
      <c r="S20" s="62"/>
      <c r="T20" s="62"/>
      <c r="U20" s="62"/>
      <c r="V20" s="62"/>
      <c r="W20" s="62"/>
      <c r="X20" s="62"/>
      <c r="Y20" s="62"/>
      <c r="Z20" s="62"/>
      <c r="AA20" s="62"/>
      <c r="AB20" s="62"/>
      <c r="AC20" s="62"/>
      <c r="AD20" s="62"/>
      <c r="AE20" s="62"/>
      <c r="AF20" s="62"/>
      <c r="AG20" s="62"/>
    </row>
    <row r="21" spans="2:33" ht="30" customHeight="1" x14ac:dyDescent="0.25">
      <c r="B21" s="483" t="str">
        <f>Survey!B49</f>
        <v>16.  Is hub (hub houses bearings and located at center of pulley) at the tensioner intact?  If NO, enter unit tonnage.</v>
      </c>
      <c r="C21" s="228"/>
      <c r="D21" s="228"/>
      <c r="E21" s="228"/>
      <c r="F21" s="228"/>
      <c r="G21" s="228"/>
      <c r="H21" s="228"/>
      <c r="I21" s="270"/>
      <c r="J21" s="99" t="e">
        <f>IF(ISBLANK(Survey!$E$13),"N/A",IF(LEN(Survey!$M$13)&gt;15,"N/A",IF(VALUE(MID(Survey!$E$13,3,2))&lt;17,"N/A",IF(MID(Survey!$M$13,9,1)&lt;="E","N/A",""))))</f>
        <v>#VALUE!</v>
      </c>
      <c r="K21" s="93"/>
      <c r="L21" s="93"/>
      <c r="M21" s="62"/>
      <c r="N21" s="62"/>
      <c r="O21" s="62"/>
      <c r="P21" s="62"/>
      <c r="Q21" s="62"/>
      <c r="R21" s="62"/>
      <c r="S21" s="62"/>
      <c r="T21" s="62"/>
      <c r="U21" s="62"/>
      <c r="V21" s="62"/>
      <c r="W21" s="62"/>
      <c r="X21" s="62"/>
      <c r="Y21" s="62"/>
      <c r="Z21" s="62"/>
      <c r="AA21" s="62"/>
      <c r="AB21" s="62"/>
      <c r="AC21" s="62"/>
      <c r="AD21" s="62"/>
      <c r="AE21" s="62"/>
      <c r="AF21" s="62"/>
      <c r="AG21" s="62"/>
    </row>
    <row r="22" spans="2:33" ht="19.5" customHeight="1" x14ac:dyDescent="0.25">
      <c r="B22" s="321" t="str">
        <f>Survey!B51</f>
        <v>17. Is belt tensioner installed?  If NO, enter unit tonnage.</v>
      </c>
      <c r="C22" s="228"/>
      <c r="D22" s="228"/>
      <c r="E22" s="228"/>
      <c r="F22" s="228"/>
      <c r="G22" s="228"/>
      <c r="H22" s="228"/>
      <c r="I22" s="270"/>
      <c r="J22" s="99" t="e">
        <f>IF(ISBLANK(Survey!$E$13),"N/A",IF(LEN(Survey!$M$13)&gt;15,"N/A",IF(VALUE(MID(Survey!$E$13,3,2))&lt;17,"N/A",IF(MID(Survey!$M$13,9,1)&lt;="E","N/A",""))))</f>
        <v>#VALUE!</v>
      </c>
      <c r="K22" s="93"/>
      <c r="L22" s="93"/>
      <c r="M22" s="62"/>
      <c r="N22" s="62"/>
      <c r="O22" s="62"/>
      <c r="P22" s="62"/>
      <c r="Q22" s="62"/>
      <c r="R22" s="62"/>
      <c r="S22" s="62"/>
      <c r="T22" s="62"/>
      <c r="U22" s="62"/>
      <c r="V22" s="62"/>
      <c r="W22" s="62"/>
      <c r="X22" s="62"/>
      <c r="Y22" s="62"/>
      <c r="Z22" s="62"/>
      <c r="AA22" s="62"/>
      <c r="AB22" s="62"/>
      <c r="AC22" s="62"/>
      <c r="AD22" s="62"/>
      <c r="AE22" s="62"/>
      <c r="AF22" s="62"/>
      <c r="AG22" s="62"/>
    </row>
    <row r="23" spans="2:33" ht="30" customHeight="1" x14ac:dyDescent="0.25">
      <c r="B23" s="483" t="str">
        <f>Survey!B53</f>
        <v>18. Look for damage/indentions at pulleys?  If damage found, enter unit tonnage.</v>
      </c>
      <c r="C23" s="228"/>
      <c r="D23" s="228"/>
      <c r="E23" s="228"/>
      <c r="F23" s="228"/>
      <c r="G23" s="228"/>
      <c r="H23" s="228"/>
      <c r="I23" s="270"/>
      <c r="J23" s="99" t="str">
        <f>IF(ISBLANK(Survey!$E$13),"N/A",IF(MID(Survey!$M$13,9,1)&lt;="E","N/A",""))</f>
        <v>N/A</v>
      </c>
      <c r="K23" s="93"/>
      <c r="L23" s="93"/>
      <c r="M23" s="62"/>
      <c r="N23" s="62"/>
      <c r="O23" s="62"/>
      <c r="P23" s="62"/>
      <c r="Q23" s="62"/>
      <c r="R23" s="62"/>
      <c r="S23" s="62"/>
      <c r="T23" s="62"/>
      <c r="U23" s="62"/>
      <c r="V23" s="62"/>
      <c r="W23" s="62"/>
      <c r="X23" s="62"/>
      <c r="Y23" s="62"/>
      <c r="Z23" s="62"/>
      <c r="AA23" s="62"/>
      <c r="AB23" s="62"/>
      <c r="AC23" s="62"/>
      <c r="AD23" s="62"/>
      <c r="AE23" s="62"/>
      <c r="AF23" s="62"/>
      <c r="AG23" s="62"/>
    </row>
    <row r="24" spans="2:33" ht="30" customHeight="1" x14ac:dyDescent="0.25">
      <c r="B24" s="483" t="str">
        <f>Survey!B55</f>
        <v>19. Check motor sheave to assure it can be adjusted.  If cannot be adJusted, enter unit tonnage, &amp; part #'S in misc notes.</v>
      </c>
      <c r="C24" s="228"/>
      <c r="D24" s="228"/>
      <c r="E24" s="228"/>
      <c r="F24" s="228"/>
      <c r="G24" s="228"/>
      <c r="H24" s="228"/>
      <c r="I24" s="270"/>
      <c r="J24" s="99" t="str">
        <f>IF(ISBLANK(Survey!$E$13),"N/A",IF(MID(Survey!$M$13,9,1)&lt;="E","N/A",""))</f>
        <v>N/A</v>
      </c>
      <c r="K24" s="93"/>
      <c r="L24" s="93"/>
      <c r="M24" s="97"/>
      <c r="N24" s="97"/>
      <c r="O24" s="97"/>
      <c r="P24" s="97"/>
      <c r="Q24" s="97"/>
      <c r="R24" s="97"/>
      <c r="S24" s="97"/>
      <c r="T24" s="97"/>
      <c r="U24" s="97"/>
      <c r="V24" s="97"/>
      <c r="W24" s="97"/>
      <c r="X24" s="97"/>
      <c r="Y24" s="97"/>
      <c r="Z24" s="97"/>
      <c r="AA24" s="97"/>
      <c r="AB24" s="97"/>
      <c r="AC24" s="97"/>
      <c r="AD24" s="97"/>
      <c r="AE24" s="97"/>
      <c r="AF24" s="97"/>
      <c r="AG24" s="97"/>
    </row>
    <row r="25" spans="2:33" ht="19.5" customHeight="1" x14ac:dyDescent="0.25">
      <c r="B25" s="321" t="str">
        <f>Survey!B57</f>
        <v>20. Record belt size.</v>
      </c>
      <c r="C25" s="228"/>
      <c r="D25" s="228"/>
      <c r="E25" s="228"/>
      <c r="F25" s="228"/>
      <c r="G25" s="228"/>
      <c r="H25" s="228"/>
      <c r="I25" s="270"/>
      <c r="J25" s="99" t="str">
        <f>IF(ISBLANK(Survey!$E$13),"N/A",IF(MID(Survey!$M$13,9,1)="E","N/A",""))</f>
        <v/>
      </c>
      <c r="K25" s="93"/>
      <c r="L25" s="93"/>
      <c r="M25" s="62"/>
      <c r="N25" s="62"/>
      <c r="O25" s="62"/>
      <c r="P25" s="62"/>
      <c r="Q25" s="62"/>
      <c r="R25" s="62"/>
      <c r="S25" s="62"/>
      <c r="T25" s="62"/>
      <c r="U25" s="62"/>
      <c r="V25" s="62"/>
      <c r="W25" s="62"/>
      <c r="X25" s="62"/>
      <c r="Y25" s="62"/>
      <c r="Z25" s="62"/>
      <c r="AA25" s="62"/>
      <c r="AB25" s="62"/>
      <c r="AC25" s="62"/>
      <c r="AD25" s="62"/>
      <c r="AE25" s="62"/>
      <c r="AF25" s="62"/>
      <c r="AG25" s="62"/>
    </row>
    <row r="26" spans="2:33" ht="19.5" customHeight="1" x14ac:dyDescent="0.25">
      <c r="B26" s="497" t="str">
        <f>Survey!B59</f>
        <v>21.  Identify any damage to the blower.  If DAMAGE found, enter unit tonnage.</v>
      </c>
      <c r="C26" s="228"/>
      <c r="D26" s="228"/>
      <c r="E26" s="228"/>
      <c r="F26" s="228"/>
      <c r="G26" s="228"/>
      <c r="H26" s="228"/>
      <c r="I26" s="270"/>
      <c r="J26" s="99" t="str">
        <f>IF(ISBLANK(Survey!$E$13),"N/A","")</f>
        <v/>
      </c>
      <c r="K26" s="93"/>
      <c r="L26" s="93"/>
      <c r="M26" s="62"/>
      <c r="N26" s="62"/>
      <c r="O26" s="62"/>
      <c r="P26" s="62"/>
      <c r="Q26" s="62"/>
      <c r="R26" s="62"/>
      <c r="S26" s="62"/>
      <c r="T26" s="62"/>
      <c r="U26" s="62"/>
      <c r="V26" s="62"/>
      <c r="W26" s="62"/>
      <c r="X26" s="62"/>
      <c r="Y26" s="62"/>
      <c r="Z26" s="62"/>
      <c r="AA26" s="62"/>
      <c r="AB26" s="62"/>
      <c r="AC26" s="62"/>
      <c r="AD26" s="62"/>
      <c r="AE26" s="62"/>
      <c r="AF26" s="62"/>
      <c r="AG26" s="62"/>
    </row>
    <row r="27" spans="2:33" ht="19.5" customHeight="1" x14ac:dyDescent="0.25">
      <c r="B27" s="321" t="str">
        <f>Survey!B61</f>
        <v>22.  Quantify cleanliness of blower.  If dirty, enter unit tonnage.</v>
      </c>
      <c r="C27" s="228"/>
      <c r="D27" s="228"/>
      <c r="E27" s="228"/>
      <c r="F27" s="228"/>
      <c r="G27" s="228"/>
      <c r="H27" s="228"/>
      <c r="I27" s="270"/>
      <c r="J27" s="99" t="str">
        <f>IF(ISBLANK(Survey!$E$13),"N/A","")</f>
        <v/>
      </c>
      <c r="K27" s="104"/>
      <c r="L27" s="104"/>
      <c r="M27" s="62"/>
      <c r="N27" s="62"/>
      <c r="O27" s="62"/>
      <c r="P27" s="62"/>
      <c r="Q27" s="62"/>
      <c r="R27" s="62"/>
      <c r="S27" s="62"/>
      <c r="T27" s="62"/>
      <c r="U27" s="62"/>
      <c r="V27" s="62"/>
      <c r="W27" s="62"/>
      <c r="X27" s="62"/>
      <c r="Y27" s="62"/>
      <c r="Z27" s="62"/>
      <c r="AA27" s="62"/>
      <c r="AB27" s="62"/>
      <c r="AC27" s="62"/>
      <c r="AD27" s="62"/>
      <c r="AE27" s="62"/>
      <c r="AF27" s="62"/>
      <c r="AG27" s="62"/>
    </row>
    <row r="28" spans="2:33" ht="30" customHeight="1" x14ac:dyDescent="0.25">
      <c r="B28" s="483" t="str">
        <f>Survey!B63</f>
        <v>23.  At blower motor start up is there a concernng amount of noise or vibration?  If so, enter unit tonnage.</v>
      </c>
      <c r="C28" s="228"/>
      <c r="D28" s="228"/>
      <c r="E28" s="228"/>
      <c r="F28" s="228"/>
      <c r="G28" s="228"/>
      <c r="H28" s="228"/>
      <c r="I28" s="270"/>
      <c r="J28" s="99" t="str">
        <f>IF(ISBLANK(Survey!$E$13),"N/A","")</f>
        <v/>
      </c>
      <c r="K28" s="93"/>
      <c r="L28" s="93"/>
      <c r="M28" s="62"/>
      <c r="N28" s="62"/>
      <c r="O28" s="62"/>
      <c r="P28" s="62"/>
      <c r="Q28" s="62"/>
      <c r="R28" s="62"/>
      <c r="S28" s="62"/>
      <c r="T28" s="62"/>
      <c r="U28" s="62"/>
      <c r="V28" s="62"/>
      <c r="W28" s="62"/>
      <c r="X28" s="62"/>
      <c r="Y28" s="62"/>
      <c r="Z28" s="62"/>
      <c r="AA28" s="62"/>
      <c r="AB28" s="62"/>
      <c r="AC28" s="62"/>
      <c r="AD28" s="62"/>
      <c r="AE28" s="62"/>
      <c r="AF28" s="62"/>
      <c r="AG28" s="62"/>
    </row>
    <row r="29" spans="2:33" ht="19.5" customHeight="1" x14ac:dyDescent="0.25">
      <c r="B29" s="321" t="str">
        <f>Survey!B65</f>
        <v>24.  Is blank plate secured on B-cabinets?  If NO, enter unit tonnage.</v>
      </c>
      <c r="C29" s="228"/>
      <c r="D29" s="228"/>
      <c r="E29" s="228"/>
      <c r="F29" s="228"/>
      <c r="G29" s="228"/>
      <c r="H29" s="228"/>
      <c r="I29" s="270"/>
      <c r="J29" s="99" t="str">
        <f>IF(ISBLANK(Survey!$E$13),"N/A",IF(LEN(Survey!$M$13)&gt;15,"N/A",IF(MID(Survey!$M$13,4,3)&lt;="072","N/A",IF(MID(Survey!$M$13,4,3)&gt;="180","N/A",""))))</f>
        <v>N/A</v>
      </c>
      <c r="K29" s="93"/>
      <c r="L29" s="93"/>
      <c r="M29" s="62"/>
      <c r="N29" s="62"/>
      <c r="O29" s="62"/>
      <c r="P29" s="62"/>
      <c r="Q29" s="62"/>
      <c r="R29" s="62"/>
      <c r="S29" s="62"/>
      <c r="T29" s="62"/>
      <c r="U29" s="62"/>
      <c r="V29" s="62"/>
      <c r="W29" s="62"/>
      <c r="X29" s="62"/>
      <c r="Y29" s="62"/>
      <c r="Z29" s="62"/>
      <c r="AA29" s="62"/>
      <c r="AB29" s="62"/>
      <c r="AC29" s="62"/>
      <c r="AD29" s="62"/>
      <c r="AE29" s="62"/>
      <c r="AF29" s="62"/>
      <c r="AG29" s="62"/>
    </row>
    <row r="30" spans="2:33" ht="19.5" customHeight="1" x14ac:dyDescent="0.25">
      <c r="B30" s="321" t="str">
        <f>Survey!B67</f>
        <v>25.  Is ductwork lined?  If  YES, enter unit tonnage.</v>
      </c>
      <c r="C30" s="228"/>
      <c r="D30" s="228"/>
      <c r="E30" s="228"/>
      <c r="F30" s="228"/>
      <c r="G30" s="228"/>
      <c r="H30" s="228"/>
      <c r="I30" s="270"/>
      <c r="J30" s="99" t="str">
        <f>IF(ISBLANK(Survey!$E$13),"N/A","")</f>
        <v/>
      </c>
      <c r="K30" s="93"/>
      <c r="L30" s="93"/>
      <c r="M30" s="62"/>
      <c r="N30" s="62"/>
      <c r="O30" s="62"/>
      <c r="P30" s="62"/>
      <c r="Q30" s="62"/>
      <c r="R30" s="62"/>
      <c r="S30" s="62"/>
      <c r="T30" s="62"/>
      <c r="U30" s="62"/>
      <c r="V30" s="62"/>
      <c r="W30" s="62"/>
      <c r="X30" s="62"/>
      <c r="Y30" s="62"/>
      <c r="Z30" s="62"/>
      <c r="AA30" s="62"/>
      <c r="AB30" s="62"/>
      <c r="AC30" s="62"/>
      <c r="AD30" s="62"/>
      <c r="AE30" s="62"/>
      <c r="AF30" s="62"/>
      <c r="AG30" s="62"/>
    </row>
    <row r="31" spans="2:33" ht="30" customHeight="1" x14ac:dyDescent="0.25">
      <c r="B31" s="483" t="str">
        <f>Survey!B69</f>
        <v>26. Are turning vanes present in the supply ducts of the units?  IF NO, insert unit tonnage.</v>
      </c>
      <c r="C31" s="228"/>
      <c r="D31" s="228"/>
      <c r="E31" s="228"/>
      <c r="F31" s="228"/>
      <c r="G31" s="228"/>
      <c r="H31" s="228"/>
      <c r="I31" s="270"/>
      <c r="J31" s="99" t="str">
        <f>IF(ISBLANK(Survey!$E$13),"N/A","")</f>
        <v/>
      </c>
      <c r="K31" s="93"/>
      <c r="L31" s="93"/>
      <c r="M31" s="62"/>
      <c r="N31" s="62"/>
      <c r="O31" s="62"/>
      <c r="P31" s="62"/>
      <c r="Q31" s="62"/>
      <c r="R31" s="62"/>
      <c r="S31" s="62"/>
      <c r="T31" s="62"/>
      <c r="U31" s="62"/>
      <c r="V31" s="62"/>
      <c r="W31" s="62"/>
      <c r="X31" s="62"/>
      <c r="Y31" s="62"/>
      <c r="Z31" s="62"/>
      <c r="AA31" s="62"/>
      <c r="AB31" s="62"/>
      <c r="AC31" s="62"/>
      <c r="AD31" s="62"/>
      <c r="AE31" s="62"/>
      <c r="AF31" s="62"/>
      <c r="AG31" s="62"/>
    </row>
    <row r="32" spans="2:33" ht="30" customHeight="1" x14ac:dyDescent="0.25">
      <c r="B32" s="483" t="str">
        <f>Survey!B71</f>
        <v>27. Are turning vanes single or double thickness?  If DOUBLE, enter unit tonnage.</v>
      </c>
      <c r="C32" s="228"/>
      <c r="D32" s="228"/>
      <c r="E32" s="228"/>
      <c r="F32" s="228"/>
      <c r="G32" s="228"/>
      <c r="H32" s="228"/>
      <c r="I32" s="270"/>
      <c r="J32" s="99" t="str">
        <f>IF(ISBLANK(Survey!$E$13),"N/A","")</f>
        <v/>
      </c>
      <c r="K32" s="93"/>
      <c r="L32" s="93"/>
      <c r="M32" s="62"/>
      <c r="N32" s="62"/>
      <c r="O32" s="62"/>
      <c r="P32" s="62"/>
      <c r="Q32" s="62"/>
      <c r="R32" s="62"/>
      <c r="S32" s="62"/>
      <c r="T32" s="62"/>
      <c r="U32" s="62"/>
      <c r="V32" s="62"/>
      <c r="W32" s="62"/>
      <c r="X32" s="62"/>
      <c r="Y32" s="62"/>
      <c r="Z32" s="62"/>
      <c r="AA32" s="62"/>
      <c r="AB32" s="62"/>
      <c r="AC32" s="62"/>
      <c r="AD32" s="62"/>
      <c r="AE32" s="62"/>
      <c r="AF32" s="62"/>
      <c r="AG32" s="62"/>
    </row>
    <row r="33" spans="2:33" ht="19.5" customHeight="1" x14ac:dyDescent="0.25">
      <c r="B33" s="321" t="str">
        <f>Survey!B73</f>
        <v>28. Is duct work seated and aligned?  If NO, enter unit tonnage.</v>
      </c>
      <c r="C33" s="228"/>
      <c r="D33" s="228"/>
      <c r="E33" s="228"/>
      <c r="F33" s="228"/>
      <c r="G33" s="228"/>
      <c r="H33" s="228"/>
      <c r="I33" s="270"/>
      <c r="J33" s="99" t="str">
        <f>IF(ISBLANK(Survey!$E$13),"N/A","")</f>
        <v/>
      </c>
      <c r="K33" s="93"/>
      <c r="L33" s="93"/>
      <c r="M33" s="62"/>
      <c r="N33" s="62"/>
      <c r="O33" s="62"/>
      <c r="P33" s="62"/>
      <c r="Q33" s="62"/>
      <c r="R33" s="62"/>
      <c r="S33" s="62"/>
      <c r="T33" s="62"/>
      <c r="U33" s="62"/>
      <c r="V33" s="62"/>
      <c r="W33" s="62"/>
      <c r="X33" s="62"/>
      <c r="Y33" s="62"/>
      <c r="Z33" s="62"/>
      <c r="AA33" s="62"/>
      <c r="AB33" s="62"/>
      <c r="AC33" s="62"/>
      <c r="AD33" s="62"/>
      <c r="AE33" s="62"/>
      <c r="AF33" s="62"/>
      <c r="AG33" s="62"/>
    </row>
    <row r="34" spans="2:33" ht="19.5" customHeight="1" x14ac:dyDescent="0.25">
      <c r="B34" s="321" t="str">
        <f>Survey!B75</f>
        <v>29. Is canvas connector present?  If NO, enter unit tonnage.</v>
      </c>
      <c r="C34" s="228"/>
      <c r="D34" s="228"/>
      <c r="E34" s="228"/>
      <c r="F34" s="228"/>
      <c r="G34" s="228"/>
      <c r="H34" s="228"/>
      <c r="I34" s="270"/>
      <c r="J34" s="99" t="str">
        <f>IF(ISBLANK(Survey!$E$13),"N/A","")</f>
        <v/>
      </c>
      <c r="K34" s="104"/>
      <c r="L34" s="104"/>
    </row>
    <row r="35" spans="2:33" ht="19.5" customHeight="1" x14ac:dyDescent="0.25">
      <c r="B35" s="321" t="str">
        <f>Survey!B77</f>
        <v>30.  Quantify cleanliness of duct.  If dirty, enter unit tonnage.</v>
      </c>
      <c r="C35" s="228"/>
      <c r="D35" s="228"/>
      <c r="E35" s="228"/>
      <c r="F35" s="228"/>
      <c r="G35" s="228"/>
      <c r="H35" s="228"/>
      <c r="I35" s="270"/>
      <c r="J35" s="99" t="str">
        <f>IF(ISBLANK(Survey!$E$13),"N/A","")</f>
        <v/>
      </c>
      <c r="K35" s="93"/>
      <c r="L35" s="93"/>
      <c r="M35" s="62"/>
      <c r="N35" s="62"/>
      <c r="O35" s="62"/>
      <c r="P35" s="62"/>
      <c r="Q35" s="62"/>
      <c r="R35" s="62"/>
      <c r="S35" s="62"/>
      <c r="T35" s="62"/>
      <c r="U35" s="62"/>
      <c r="V35" s="62"/>
      <c r="W35" s="62"/>
      <c r="X35" s="62"/>
      <c r="Y35" s="62"/>
      <c r="Z35" s="62"/>
      <c r="AA35" s="62"/>
      <c r="AB35" s="62"/>
      <c r="AC35" s="62"/>
      <c r="AD35" s="62"/>
      <c r="AE35" s="62"/>
      <c r="AF35" s="62"/>
      <c r="AG35" s="62"/>
    </row>
    <row r="36" spans="2:33" ht="30" customHeight="1" x14ac:dyDescent="0.25">
      <c r="B36" s="483" t="str">
        <f>Survey!B79</f>
        <v>31.  If turning vanes not present, is drop radiused?  If so, does radius equal the width of the duct? If not, enter tonnage.</v>
      </c>
      <c r="C36" s="228"/>
      <c r="D36" s="228"/>
      <c r="E36" s="228"/>
      <c r="F36" s="228"/>
      <c r="G36" s="228"/>
      <c r="H36" s="228"/>
      <c r="I36" s="270"/>
      <c r="J36" s="99" t="str">
        <f>IF(ISBLANK(Survey!$E$13),"N/A","")</f>
        <v/>
      </c>
      <c r="K36" s="93"/>
      <c r="L36" s="93"/>
      <c r="M36" s="62"/>
      <c r="N36" s="62"/>
      <c r="O36" s="62"/>
      <c r="P36" s="62"/>
      <c r="Q36" s="62"/>
      <c r="R36" s="62"/>
      <c r="S36" s="62"/>
      <c r="T36" s="62"/>
      <c r="U36" s="62"/>
      <c r="V36" s="62"/>
      <c r="W36" s="62"/>
      <c r="X36" s="62"/>
      <c r="Y36" s="62"/>
      <c r="Z36" s="62"/>
      <c r="AA36" s="62"/>
      <c r="AB36" s="62"/>
      <c r="AC36" s="62"/>
      <c r="AD36" s="62"/>
      <c r="AE36" s="62"/>
      <c r="AF36" s="62"/>
      <c r="AG36" s="62"/>
    </row>
    <row r="37" spans="2:33" ht="30" customHeight="1" x14ac:dyDescent="0.25">
      <c r="B37" s="483" t="str">
        <f>Survey!B81</f>
        <v>32.  Do units have prodigy boards?  If no, enter unit tonnage (identify only if the AC unit is an Energence unit).</v>
      </c>
      <c r="C37" s="228"/>
      <c r="D37" s="228"/>
      <c r="E37" s="228"/>
      <c r="F37" s="228"/>
      <c r="G37" s="228"/>
      <c r="H37" s="228"/>
      <c r="I37" s="270"/>
      <c r="J37" s="99" t="e">
        <f>IF(ISBLANK(Survey!$E$13),"N/A",IF(LEN(Survey!$M$13)&gt;15,"N/A",IF(VALUE(MID(Survey!$E$13,3,2))&lt;10,"N/A","")))</f>
        <v>#VALUE!</v>
      </c>
      <c r="K37" s="93"/>
      <c r="L37" s="93"/>
      <c r="M37" s="62"/>
      <c r="N37" s="62"/>
      <c r="O37" s="62"/>
      <c r="P37" s="62"/>
      <c r="Q37" s="62"/>
      <c r="R37" s="62"/>
      <c r="S37" s="62"/>
      <c r="T37" s="62"/>
      <c r="U37" s="62"/>
      <c r="V37" s="62"/>
      <c r="W37" s="62"/>
      <c r="X37" s="62"/>
      <c r="Y37" s="62"/>
      <c r="Z37" s="62"/>
      <c r="AA37" s="62"/>
      <c r="AB37" s="62"/>
      <c r="AC37" s="62"/>
      <c r="AD37" s="62"/>
      <c r="AE37" s="62"/>
      <c r="AF37" s="62"/>
      <c r="AG37" s="62"/>
    </row>
    <row r="38" spans="2:33" ht="19.5" customHeight="1" x14ac:dyDescent="0.25">
      <c r="B38" s="483" t="str">
        <f>Survey!B83</f>
        <v>33.  Identify prodigy boards New or Old.  Answer New Green, N or Old Red, R.</v>
      </c>
      <c r="C38" s="228"/>
      <c r="D38" s="228"/>
      <c r="E38" s="228"/>
      <c r="F38" s="228"/>
      <c r="G38" s="228"/>
      <c r="H38" s="228"/>
      <c r="I38" s="270"/>
      <c r="J38" s="99" t="e">
        <f>IF(ISBLANK(Survey!$E$13),"N/A",IF(LEN(Survey!$M$13)&gt;15,"N/A",IF(VALUE(MID(Survey!$E$13,3,2))&lt;10,"N/A","")))</f>
        <v>#VALUE!</v>
      </c>
      <c r="K38" s="93"/>
      <c r="L38" s="93"/>
      <c r="M38" s="62"/>
      <c r="N38" s="62"/>
      <c r="O38" s="62"/>
      <c r="P38" s="62"/>
      <c r="Q38" s="62"/>
      <c r="R38" s="62"/>
      <c r="S38" s="62"/>
      <c r="T38" s="62"/>
      <c r="U38" s="62"/>
      <c r="V38" s="62"/>
      <c r="W38" s="62"/>
      <c r="X38" s="62"/>
      <c r="Y38" s="62"/>
      <c r="Z38" s="62"/>
      <c r="AA38" s="62"/>
      <c r="AB38" s="62"/>
      <c r="AC38" s="62"/>
      <c r="AD38" s="62"/>
      <c r="AE38" s="62"/>
      <c r="AF38" s="62"/>
      <c r="AG38" s="62"/>
    </row>
    <row r="39" spans="2:33" ht="30" customHeight="1" x14ac:dyDescent="0.25">
      <c r="B39" s="483" t="str">
        <f>Survey!B85</f>
        <v>34.  If economizer actuator open, turn unit off to assure it closes.  If does not CLOSE enter unit tonnage.</v>
      </c>
      <c r="C39" s="228"/>
      <c r="D39" s="228"/>
      <c r="E39" s="228"/>
      <c r="F39" s="228"/>
      <c r="G39" s="228"/>
      <c r="H39" s="228"/>
      <c r="I39" s="270"/>
      <c r="J39" s="99" t="str">
        <f>IF(ISBLANK(Survey!$E$13),"N/A","")</f>
        <v/>
      </c>
      <c r="K39" s="93"/>
      <c r="L39" s="93"/>
      <c r="M39" s="62"/>
      <c r="N39" s="62"/>
      <c r="O39" s="62"/>
      <c r="P39" s="62"/>
      <c r="Q39" s="62"/>
      <c r="R39" s="62"/>
      <c r="S39" s="62"/>
      <c r="T39" s="62"/>
      <c r="U39" s="62"/>
      <c r="V39" s="62"/>
      <c r="W39" s="62"/>
      <c r="X39" s="62"/>
      <c r="Y39" s="62"/>
      <c r="Z39" s="62"/>
      <c r="AA39" s="62"/>
      <c r="AB39" s="62"/>
      <c r="AC39" s="62"/>
      <c r="AD39" s="62"/>
      <c r="AE39" s="62"/>
      <c r="AF39" s="62"/>
      <c r="AG39" s="62"/>
    </row>
    <row r="40" spans="2:33" ht="19.5" customHeight="1" x14ac:dyDescent="0.25">
      <c r="B40" s="321" t="str">
        <f>Survey!B87</f>
        <v>35.  Are actuator gears worn?  If yes, enter unit tonnage.</v>
      </c>
      <c r="C40" s="228"/>
      <c r="D40" s="228"/>
      <c r="E40" s="228"/>
      <c r="F40" s="228"/>
      <c r="G40" s="228"/>
      <c r="H40" s="228"/>
      <c r="I40" s="270"/>
      <c r="J40" s="99" t="str">
        <f>IF(ISBLANK($E$13),"N/A","")</f>
        <v>N/A</v>
      </c>
      <c r="K40" s="104"/>
      <c r="L40" s="104"/>
      <c r="M40" s="62"/>
      <c r="N40" s="62"/>
      <c r="O40" s="62"/>
      <c r="P40" s="62"/>
      <c r="Q40" s="62"/>
      <c r="R40" s="62"/>
      <c r="S40" s="62"/>
      <c r="T40" s="62"/>
      <c r="U40" s="62"/>
      <c r="V40" s="62"/>
      <c r="W40" s="62"/>
      <c r="X40" s="62"/>
      <c r="Y40" s="62"/>
      <c r="Z40" s="62"/>
      <c r="AA40" s="62"/>
      <c r="AB40" s="62"/>
      <c r="AC40" s="62"/>
      <c r="AD40" s="62"/>
      <c r="AE40" s="62"/>
      <c r="AF40" s="62"/>
      <c r="AG40" s="62"/>
    </row>
    <row r="41" spans="2:33" ht="30" customHeight="1" x14ac:dyDescent="0.25">
      <c r="B41" s="483" t="str">
        <f>Survey!B89</f>
        <v>36.  Verify outdoor damper position  can be adjusted.  If cannot be adjusted enter unit tonnage.</v>
      </c>
      <c r="C41" s="228"/>
      <c r="D41" s="228"/>
      <c r="E41" s="228"/>
      <c r="F41" s="228"/>
      <c r="G41" s="228"/>
      <c r="H41" s="228"/>
      <c r="I41" s="270"/>
      <c r="J41" s="99" t="str">
        <f>IF(ISBLANK(Survey!$E$13),"N/A","")</f>
        <v/>
      </c>
      <c r="K41" s="93"/>
      <c r="L41" s="93"/>
      <c r="M41" s="62"/>
      <c r="N41" s="62"/>
      <c r="O41" s="62"/>
      <c r="P41" s="62"/>
      <c r="Q41" s="62"/>
      <c r="R41" s="62"/>
      <c r="S41" s="62"/>
      <c r="T41" s="62"/>
      <c r="U41" s="62"/>
      <c r="V41" s="62"/>
      <c r="W41" s="62"/>
      <c r="X41" s="62"/>
      <c r="Y41" s="62"/>
      <c r="Z41" s="62"/>
      <c r="AA41" s="62"/>
      <c r="AB41" s="62"/>
      <c r="AC41" s="62"/>
      <c r="AD41" s="62"/>
      <c r="AE41" s="62"/>
      <c r="AF41" s="62"/>
      <c r="AG41" s="62"/>
    </row>
    <row r="42" spans="2:33" ht="19.5" customHeight="1" x14ac:dyDescent="0.25">
      <c r="B42" s="321" t="str">
        <f>Survey!B91</f>
        <v>37.  Is there any play in the actuator gear box?   If yes, enter unit tonnage</v>
      </c>
      <c r="C42" s="228"/>
      <c r="D42" s="228"/>
      <c r="E42" s="228"/>
      <c r="F42" s="228"/>
      <c r="G42" s="228"/>
      <c r="H42" s="228"/>
      <c r="I42" s="270"/>
      <c r="J42" s="99" t="str">
        <f>IF(ISBLANK(Survey!$E$13),"N/A","")</f>
        <v/>
      </c>
      <c r="K42" s="93"/>
      <c r="L42" s="93"/>
      <c r="M42" s="62"/>
      <c r="N42" s="62"/>
      <c r="O42" s="62"/>
      <c r="P42" s="62"/>
      <c r="Q42" s="62"/>
      <c r="R42" s="62"/>
      <c r="S42" s="62"/>
      <c r="T42" s="62"/>
      <c r="U42" s="62"/>
      <c r="V42" s="62"/>
      <c r="W42" s="62"/>
      <c r="X42" s="62"/>
      <c r="Y42" s="62"/>
      <c r="Z42" s="62"/>
      <c r="AA42" s="62"/>
      <c r="AB42" s="62"/>
      <c r="AC42" s="62"/>
      <c r="AD42" s="62"/>
      <c r="AE42" s="62"/>
      <c r="AF42" s="62"/>
      <c r="AG42" s="62"/>
    </row>
    <row r="43" spans="2:33" ht="30" customHeight="1" x14ac:dyDescent="0.25">
      <c r="B43" s="483" t="str">
        <f>Survey!B93</f>
        <v>38.  Check economizer setting at prodigy board.  If economizer set to zero, enter unit tonnage and re-set prodigy board to twenty percent.</v>
      </c>
      <c r="C43" s="228"/>
      <c r="D43" s="228"/>
      <c r="E43" s="228"/>
      <c r="F43" s="228"/>
      <c r="G43" s="228"/>
      <c r="H43" s="228"/>
      <c r="I43" s="270"/>
      <c r="J43" s="99" t="str">
        <f>IF(ISBLANK(Survey!$E$13),"N/A","")</f>
        <v/>
      </c>
      <c r="K43" s="93"/>
      <c r="L43" s="93"/>
      <c r="M43" s="97"/>
      <c r="N43" s="97"/>
      <c r="O43" s="97"/>
      <c r="P43" s="97"/>
      <c r="Q43" s="97"/>
      <c r="R43" s="97"/>
      <c r="S43" s="97"/>
      <c r="T43" s="97"/>
      <c r="U43" s="97"/>
      <c r="V43" s="97"/>
      <c r="W43" s="97"/>
      <c r="X43" s="97"/>
      <c r="Y43" s="97"/>
      <c r="Z43" s="97"/>
      <c r="AA43" s="97"/>
      <c r="AB43" s="97"/>
      <c r="AC43" s="97"/>
      <c r="AD43" s="97"/>
      <c r="AE43" s="97"/>
      <c r="AF43" s="97"/>
      <c r="AG43" s="97"/>
    </row>
    <row r="44" spans="2:33" ht="30" customHeight="1" x14ac:dyDescent="0.25">
      <c r="B44" s="483" t="str">
        <f>Survey!B95</f>
        <v>39.  Do filters meet CFA spec (2" pleated polyester/cotton with MERV rating of 7).  If no, enter unit tonnage.</v>
      </c>
      <c r="C44" s="228"/>
      <c r="D44" s="228"/>
      <c r="E44" s="228"/>
      <c r="F44" s="228"/>
      <c r="G44" s="228"/>
      <c r="H44" s="228"/>
      <c r="I44" s="270"/>
      <c r="J44" s="99" t="str">
        <f>IF(ISBLANK(Survey!$E$13),"N/A","")</f>
        <v/>
      </c>
      <c r="K44" s="93"/>
      <c r="L44" s="93"/>
      <c r="M44" s="62"/>
      <c r="N44" s="62"/>
      <c r="O44" s="62"/>
      <c r="P44" s="62"/>
      <c r="Q44" s="62"/>
      <c r="R44" s="62"/>
      <c r="S44" s="62"/>
      <c r="T44" s="62"/>
      <c r="U44" s="62"/>
      <c r="V44" s="62"/>
      <c r="W44" s="62"/>
      <c r="X44" s="62"/>
      <c r="Y44" s="62"/>
      <c r="Z44" s="62"/>
      <c r="AA44" s="62"/>
      <c r="AB44" s="62"/>
      <c r="AC44" s="62"/>
      <c r="AD44" s="62"/>
      <c r="AE44" s="62"/>
      <c r="AF44" s="62"/>
      <c r="AG44" s="62"/>
    </row>
    <row r="45" spans="2:33" ht="30" customHeight="1" x14ac:dyDescent="0.25">
      <c r="B45" s="483" t="str">
        <f>Survey!B97</f>
        <v>40.  Provide condensation pipe size.  Minimum 1" at playland unit, and 1.25" at all other units.  NOTE: DROP DOWN MENUS FOR PIPE SIZE.</v>
      </c>
      <c r="C45" s="228"/>
      <c r="D45" s="228"/>
      <c r="E45" s="228"/>
      <c r="F45" s="228"/>
      <c r="G45" s="228"/>
      <c r="H45" s="228"/>
      <c r="I45" s="270"/>
      <c r="J45" s="99"/>
      <c r="K45" s="93"/>
      <c r="L45" s="93"/>
      <c r="M45" s="97"/>
      <c r="N45" s="97"/>
      <c r="O45" s="97"/>
      <c r="P45" s="97"/>
      <c r="Q45" s="97"/>
      <c r="R45" s="97"/>
      <c r="S45" s="97"/>
      <c r="T45" s="97"/>
      <c r="U45" s="97"/>
      <c r="V45" s="97"/>
      <c r="W45" s="97"/>
      <c r="X45" s="97"/>
      <c r="Y45" s="97"/>
      <c r="Z45" s="97"/>
      <c r="AA45" s="97"/>
      <c r="AB45" s="97"/>
      <c r="AC45" s="97"/>
      <c r="AD45" s="97"/>
      <c r="AE45" s="97"/>
      <c r="AF45" s="97"/>
      <c r="AG45" s="97"/>
    </row>
    <row r="46" spans="2:33" ht="19.5" customHeight="1" x14ac:dyDescent="0.25">
      <c r="B46" s="321" t="str">
        <f>Survey!B99</f>
        <v>41.  Do condensation traps meet provided detail.  If NO, enter unit tonnage.</v>
      </c>
      <c r="C46" s="228"/>
      <c r="D46" s="228"/>
      <c r="E46" s="228"/>
      <c r="F46" s="228"/>
      <c r="G46" s="228"/>
      <c r="H46" s="228"/>
      <c r="I46" s="270"/>
      <c r="J46" s="99" t="str">
        <f>IF(ISBLANK(Survey!$E$13),"N/A","")</f>
        <v/>
      </c>
      <c r="K46" s="93"/>
      <c r="L46" s="93"/>
      <c r="M46" s="62"/>
      <c r="N46" s="62"/>
      <c r="O46" s="62"/>
      <c r="P46" s="62"/>
      <c r="Q46" s="62"/>
      <c r="R46" s="62"/>
      <c r="S46" s="62"/>
      <c r="T46" s="62"/>
      <c r="U46" s="62"/>
      <c r="V46" s="62"/>
      <c r="W46" s="62"/>
      <c r="X46" s="62"/>
      <c r="Y46" s="62"/>
      <c r="Z46" s="62"/>
      <c r="AA46" s="62"/>
      <c r="AB46" s="62"/>
      <c r="AC46" s="62"/>
      <c r="AD46" s="62"/>
      <c r="AE46" s="62"/>
      <c r="AF46" s="62"/>
      <c r="AG46" s="62"/>
    </row>
    <row r="47" spans="2:33" ht="19.5" customHeight="1" x14ac:dyDescent="0.25">
      <c r="B47" s="321" t="str">
        <f>Survey!B101</f>
        <v>42.  Do pre-filters need to be cleaned?  If YES, enter unit tonnage.</v>
      </c>
      <c r="C47" s="228"/>
      <c r="D47" s="228"/>
      <c r="E47" s="228"/>
      <c r="F47" s="228"/>
      <c r="G47" s="228"/>
      <c r="H47" s="228"/>
      <c r="I47" s="270"/>
      <c r="J47" s="99" t="str">
        <f>IF(ISBLANK(Survey!$E$13),"N/A","")</f>
        <v/>
      </c>
      <c r="K47" s="93"/>
      <c r="L47" s="93"/>
      <c r="M47" s="62"/>
      <c r="N47" s="62"/>
      <c r="O47" s="62"/>
      <c r="P47" s="62"/>
      <c r="Q47" s="62"/>
      <c r="R47" s="62"/>
      <c r="S47" s="62"/>
      <c r="T47" s="62"/>
      <c r="U47" s="62"/>
      <c r="V47" s="62"/>
      <c r="W47" s="62"/>
      <c r="X47" s="62"/>
      <c r="Y47" s="62"/>
      <c r="Z47" s="62"/>
      <c r="AA47" s="62"/>
      <c r="AB47" s="62"/>
      <c r="AC47" s="62"/>
      <c r="AD47" s="62"/>
      <c r="AE47" s="62"/>
      <c r="AF47" s="62"/>
      <c r="AG47" s="62"/>
    </row>
    <row r="48" spans="2:33" ht="19.5" customHeight="1" x14ac:dyDescent="0.25">
      <c r="B48" s="321" t="str">
        <f>Survey!B103</f>
        <v>43.  Do pre-filters need to be replaced?  If YES, enter unit tonnage.</v>
      </c>
      <c r="C48" s="228"/>
      <c r="D48" s="228"/>
      <c r="E48" s="228"/>
      <c r="F48" s="228"/>
      <c r="G48" s="228"/>
      <c r="H48" s="228"/>
      <c r="I48" s="270"/>
      <c r="J48" s="99" t="str">
        <f>IF(ISBLANK(Survey!$E$13),"N/A","")</f>
        <v/>
      </c>
      <c r="K48" s="93"/>
      <c r="L48" s="93"/>
      <c r="M48" s="62"/>
      <c r="N48" s="62"/>
      <c r="O48" s="62"/>
      <c r="P48" s="62"/>
      <c r="Q48" s="62"/>
      <c r="R48" s="62"/>
      <c r="S48" s="62"/>
      <c r="T48" s="62"/>
      <c r="U48" s="62"/>
      <c r="V48" s="62"/>
      <c r="W48" s="62"/>
      <c r="X48" s="62"/>
      <c r="Y48" s="62"/>
      <c r="Z48" s="62"/>
      <c r="AA48" s="62"/>
      <c r="AB48" s="62"/>
      <c r="AC48" s="62"/>
      <c r="AD48" s="62"/>
      <c r="AE48" s="62"/>
      <c r="AF48" s="62"/>
      <c r="AG48" s="62"/>
    </row>
    <row r="49" spans="2:33" ht="49.5" customHeight="1" x14ac:dyDescent="0.25">
      <c r="B49" s="484" t="str">
        <f>Survey!B105</f>
        <v>44.  Check Sun Coast panel terminal block for SINGLE PAIR TWISTED WITH FOIL SHIELD AND DRAIN WIRE.   If single pair twisted with foil shield NOT present enter unit tonnage.  See photo in insert twelve below.</v>
      </c>
      <c r="C49" s="286"/>
      <c r="D49" s="286"/>
      <c r="E49" s="286"/>
      <c r="F49" s="286"/>
      <c r="G49" s="286"/>
      <c r="H49" s="286"/>
      <c r="I49" s="288"/>
      <c r="J49" s="105" t="str">
        <f>IF(ISBLANK(Survey!$E$13),"N/A","")</f>
        <v/>
      </c>
      <c r="K49" s="93"/>
      <c r="L49" s="93"/>
      <c r="M49" s="97"/>
      <c r="N49" s="97"/>
      <c r="O49" s="97"/>
      <c r="P49" s="97"/>
      <c r="Q49" s="97"/>
      <c r="R49" s="97"/>
      <c r="S49" s="97"/>
      <c r="T49" s="97"/>
      <c r="U49" s="97"/>
      <c r="V49" s="97"/>
      <c r="W49" s="97"/>
      <c r="X49" s="97"/>
      <c r="Y49" s="97"/>
      <c r="Z49" s="97"/>
      <c r="AA49" s="97"/>
      <c r="AB49" s="97"/>
      <c r="AC49" s="97"/>
      <c r="AD49" s="97"/>
      <c r="AE49" s="97"/>
      <c r="AF49" s="97"/>
      <c r="AG49" s="97"/>
    </row>
    <row r="50" spans="2:33" ht="19.5" customHeight="1" x14ac:dyDescent="0.25">
      <c r="B50" s="485" t="s">
        <v>196</v>
      </c>
      <c r="C50" s="201"/>
      <c r="D50" s="201"/>
      <c r="E50" s="201"/>
      <c r="F50" s="201"/>
      <c r="G50" s="201"/>
      <c r="H50" s="201"/>
      <c r="I50" s="201"/>
      <c r="J50" s="245"/>
      <c r="K50" s="62"/>
      <c r="L50" s="62"/>
      <c r="M50" s="62"/>
      <c r="N50" s="62"/>
      <c r="O50" s="62"/>
      <c r="P50" s="62"/>
      <c r="Q50" s="62"/>
      <c r="R50" s="62"/>
      <c r="S50" s="62"/>
      <c r="T50" s="62"/>
      <c r="U50" s="62"/>
      <c r="V50" s="62"/>
      <c r="W50" s="62"/>
      <c r="X50" s="62"/>
      <c r="Y50" s="62"/>
      <c r="Z50" s="62"/>
      <c r="AA50" s="62"/>
      <c r="AB50" s="62"/>
      <c r="AC50" s="62"/>
      <c r="AD50" s="62"/>
      <c r="AE50" s="62"/>
      <c r="AF50" s="62"/>
      <c r="AG50" s="62"/>
    </row>
    <row r="51" spans="2:33" ht="30" customHeight="1" x14ac:dyDescent="0.25">
      <c r="B51" s="499"/>
      <c r="C51" s="263"/>
      <c r="D51" s="263"/>
      <c r="E51" s="263"/>
      <c r="F51" s="263"/>
      <c r="G51" s="263"/>
      <c r="H51" s="263"/>
      <c r="I51" s="263"/>
      <c r="J51" s="331"/>
      <c r="K51" s="62"/>
      <c r="L51" s="62"/>
      <c r="M51" s="62"/>
      <c r="N51" s="62"/>
      <c r="O51" s="62"/>
      <c r="P51" s="62"/>
      <c r="Q51" s="62"/>
      <c r="R51" s="62"/>
      <c r="S51" s="62"/>
      <c r="T51" s="62"/>
      <c r="U51" s="62"/>
      <c r="V51" s="62"/>
      <c r="W51" s="62"/>
      <c r="X51" s="62"/>
      <c r="Y51" s="62"/>
      <c r="Z51" s="62"/>
      <c r="AA51" s="62"/>
      <c r="AB51" s="62"/>
      <c r="AC51" s="62"/>
      <c r="AD51" s="62"/>
      <c r="AE51" s="62"/>
      <c r="AF51" s="62"/>
      <c r="AG51" s="62"/>
    </row>
    <row r="52" spans="2:33" ht="30" customHeight="1" x14ac:dyDescent="0.25">
      <c r="B52" s="325"/>
      <c r="C52" s="205"/>
      <c r="D52" s="205"/>
      <c r="E52" s="205"/>
      <c r="F52" s="205"/>
      <c r="G52" s="205"/>
      <c r="H52" s="205"/>
      <c r="I52" s="205"/>
      <c r="J52" s="206"/>
      <c r="K52" s="62"/>
      <c r="L52" s="62"/>
      <c r="M52" s="62"/>
      <c r="N52" s="62"/>
      <c r="O52" s="62"/>
      <c r="P52" s="62"/>
      <c r="Q52" s="62"/>
      <c r="R52" s="62"/>
      <c r="S52" s="62"/>
      <c r="T52" s="62"/>
      <c r="U52" s="62"/>
      <c r="V52" s="62"/>
      <c r="W52" s="62"/>
      <c r="X52" s="62"/>
      <c r="Y52" s="62"/>
      <c r="Z52" s="62"/>
      <c r="AA52" s="62"/>
      <c r="AB52" s="62"/>
      <c r="AC52" s="62"/>
      <c r="AD52" s="62"/>
      <c r="AE52" s="62"/>
      <c r="AF52" s="62"/>
      <c r="AG52" s="62"/>
    </row>
    <row r="53" spans="2:33" ht="30" customHeight="1" x14ac:dyDescent="0.25">
      <c r="B53" s="325"/>
      <c r="C53" s="205"/>
      <c r="D53" s="205"/>
      <c r="E53" s="205"/>
      <c r="F53" s="205"/>
      <c r="G53" s="205"/>
      <c r="H53" s="205"/>
      <c r="I53" s="205"/>
      <c r="J53" s="206"/>
      <c r="K53" s="62"/>
      <c r="L53" s="62"/>
      <c r="M53" s="62"/>
      <c r="N53" s="62"/>
      <c r="O53" s="62"/>
      <c r="P53" s="62"/>
      <c r="Q53" s="62"/>
      <c r="R53" s="62"/>
      <c r="S53" s="62"/>
      <c r="T53" s="62"/>
      <c r="U53" s="62"/>
      <c r="V53" s="62"/>
      <c r="W53" s="62"/>
      <c r="X53" s="62"/>
      <c r="Y53" s="62"/>
      <c r="Z53" s="62"/>
      <c r="AA53" s="62"/>
      <c r="AB53" s="62"/>
      <c r="AC53" s="62"/>
      <c r="AD53" s="62"/>
      <c r="AE53" s="62"/>
      <c r="AF53" s="62"/>
      <c r="AG53" s="62"/>
    </row>
    <row r="54" spans="2:33" ht="30" customHeight="1" x14ac:dyDescent="0.25">
      <c r="B54" s="325"/>
      <c r="C54" s="205"/>
      <c r="D54" s="205"/>
      <c r="E54" s="205"/>
      <c r="F54" s="205"/>
      <c r="G54" s="205"/>
      <c r="H54" s="205"/>
      <c r="I54" s="205"/>
      <c r="J54" s="206"/>
      <c r="K54" s="62"/>
      <c r="L54" s="62"/>
      <c r="M54" s="62"/>
      <c r="N54" s="62"/>
      <c r="O54" s="62"/>
      <c r="P54" s="62"/>
      <c r="Q54" s="62"/>
      <c r="R54" s="62"/>
      <c r="S54" s="62"/>
      <c r="T54" s="62"/>
      <c r="U54" s="62"/>
      <c r="V54" s="62"/>
      <c r="W54" s="62"/>
      <c r="X54" s="62"/>
      <c r="Y54" s="62"/>
      <c r="Z54" s="62"/>
      <c r="AA54" s="62"/>
      <c r="AB54" s="62"/>
      <c r="AC54" s="62"/>
      <c r="AD54" s="62"/>
      <c r="AE54" s="62"/>
      <c r="AF54" s="62"/>
      <c r="AG54" s="62"/>
    </row>
    <row r="55" spans="2:33" ht="30" customHeight="1" x14ac:dyDescent="0.25">
      <c r="B55" s="325"/>
      <c r="C55" s="205"/>
      <c r="D55" s="205"/>
      <c r="E55" s="205"/>
      <c r="F55" s="205"/>
      <c r="G55" s="205"/>
      <c r="H55" s="205"/>
      <c r="I55" s="205"/>
      <c r="J55" s="206"/>
      <c r="K55" s="62"/>
      <c r="L55" s="62"/>
      <c r="M55" s="62"/>
      <c r="N55" s="62"/>
      <c r="O55" s="62"/>
      <c r="P55" s="62"/>
      <c r="Q55" s="62"/>
      <c r="R55" s="62"/>
      <c r="S55" s="62"/>
      <c r="T55" s="62"/>
      <c r="U55" s="62"/>
      <c r="V55" s="62"/>
      <c r="W55" s="62"/>
      <c r="X55" s="62"/>
      <c r="Y55" s="62"/>
      <c r="Z55" s="62"/>
      <c r="AA55" s="62"/>
      <c r="AB55" s="62"/>
      <c r="AC55" s="62"/>
      <c r="AD55" s="62"/>
      <c r="AE55" s="62"/>
      <c r="AF55" s="62"/>
      <c r="AG55" s="62"/>
    </row>
    <row r="56" spans="2:33" ht="30" customHeight="1" x14ac:dyDescent="0.25">
      <c r="B56" s="356"/>
      <c r="C56" s="302"/>
      <c r="D56" s="302"/>
      <c r="E56" s="302"/>
      <c r="F56" s="302"/>
      <c r="G56" s="302"/>
      <c r="H56" s="302"/>
      <c r="I56" s="302"/>
      <c r="J56" s="303"/>
    </row>
    <row r="57" spans="2:33" ht="30" customHeight="1" x14ac:dyDescent="0.3">
      <c r="J57" s="75"/>
    </row>
    <row r="58" spans="2:33" ht="30" customHeight="1" x14ac:dyDescent="0.3">
      <c r="J58" s="75"/>
    </row>
    <row r="59" spans="2:33" ht="30" customHeight="1" x14ac:dyDescent="0.3">
      <c r="J59" s="75"/>
    </row>
    <row r="60" spans="2:33" ht="30" customHeight="1" x14ac:dyDescent="0.3">
      <c r="J60" s="75"/>
    </row>
    <row r="61" spans="2:33" ht="30" customHeight="1" x14ac:dyDescent="0.3">
      <c r="J61" s="75"/>
    </row>
    <row r="62" spans="2:33" ht="30" customHeight="1" x14ac:dyDescent="0.3">
      <c r="J62" s="75"/>
    </row>
    <row r="63" spans="2:33" ht="30" customHeight="1" x14ac:dyDescent="0.3">
      <c r="J63" s="75"/>
    </row>
    <row r="64" spans="2:33" ht="30" customHeight="1" x14ac:dyDescent="0.3">
      <c r="J64" s="75"/>
    </row>
    <row r="65" spans="10:10" ht="30" customHeight="1" x14ac:dyDescent="0.3">
      <c r="J65" s="75"/>
    </row>
    <row r="66" spans="10:10" ht="30" customHeight="1" x14ac:dyDescent="0.3">
      <c r="J66" s="75"/>
    </row>
    <row r="67" spans="10:10" ht="30" customHeight="1" x14ac:dyDescent="0.3">
      <c r="J67" s="75"/>
    </row>
    <row r="68" spans="10:10" ht="30" customHeight="1" x14ac:dyDescent="0.3">
      <c r="J68" s="75"/>
    </row>
    <row r="69" spans="10:10" ht="30" customHeight="1" x14ac:dyDescent="0.3">
      <c r="J69" s="75"/>
    </row>
    <row r="70" spans="10:10" ht="30" customHeight="1" x14ac:dyDescent="0.3">
      <c r="J70" s="75"/>
    </row>
    <row r="71" spans="10:10" ht="30" customHeight="1" x14ac:dyDescent="0.3">
      <c r="J71" s="75"/>
    </row>
    <row r="72" spans="10:10" ht="30" customHeight="1" x14ac:dyDescent="0.3">
      <c r="J72" s="75"/>
    </row>
    <row r="73" spans="10:10" ht="30" customHeight="1" x14ac:dyDescent="0.3">
      <c r="J73" s="75"/>
    </row>
    <row r="74" spans="10:10" ht="30" customHeight="1" x14ac:dyDescent="0.3">
      <c r="J74" s="75"/>
    </row>
    <row r="75" spans="10:10" ht="30" customHeight="1" x14ac:dyDescent="0.3">
      <c r="J75" s="75"/>
    </row>
    <row r="76" spans="10:10" ht="15.75" customHeight="1" x14ac:dyDescent="0.3">
      <c r="J76" s="75"/>
    </row>
    <row r="77" spans="10:10" ht="15.75" customHeight="1" x14ac:dyDescent="0.3">
      <c r="J77" s="75"/>
    </row>
    <row r="78" spans="10:10" ht="15.75" customHeight="1" x14ac:dyDescent="0.3">
      <c r="J78" s="75"/>
    </row>
    <row r="79" spans="10:10" ht="15.75" customHeight="1" x14ac:dyDescent="0.3">
      <c r="J79" s="75"/>
    </row>
    <row r="80" spans="10:10" ht="15.75" customHeight="1" x14ac:dyDescent="0.3">
      <c r="J80" s="75"/>
    </row>
    <row r="81" spans="10:10" ht="15.75" customHeight="1" x14ac:dyDescent="0.3">
      <c r="J81" s="75"/>
    </row>
    <row r="82" spans="10:10" ht="15.75" customHeight="1" x14ac:dyDescent="0.3">
      <c r="J82" s="75"/>
    </row>
    <row r="83" spans="10:10" ht="15.75" customHeight="1" x14ac:dyDescent="0.3">
      <c r="J83" s="75"/>
    </row>
    <row r="84" spans="10:10" ht="15.75" customHeight="1" x14ac:dyDescent="0.3">
      <c r="J84" s="75"/>
    </row>
    <row r="85" spans="10:10" ht="15.75" customHeight="1" x14ac:dyDescent="0.3">
      <c r="J85" s="75"/>
    </row>
    <row r="86" spans="10:10" ht="15.75" customHeight="1" x14ac:dyDescent="0.3">
      <c r="J86" s="75"/>
    </row>
    <row r="87" spans="10:10" ht="15.75" customHeight="1" x14ac:dyDescent="0.3">
      <c r="J87" s="75"/>
    </row>
    <row r="88" spans="10:10" ht="15.75" customHeight="1" x14ac:dyDescent="0.3">
      <c r="J88" s="75"/>
    </row>
    <row r="89" spans="10:10" ht="15.75" customHeight="1" x14ac:dyDescent="0.3">
      <c r="J89" s="75"/>
    </row>
    <row r="90" spans="10:10" ht="15.75" customHeight="1" x14ac:dyDescent="0.3">
      <c r="J90" s="75"/>
    </row>
    <row r="91" spans="10:10" ht="15.75" customHeight="1" x14ac:dyDescent="0.3">
      <c r="J91" s="75"/>
    </row>
    <row r="92" spans="10:10" ht="15.75" customHeight="1" x14ac:dyDescent="0.3">
      <c r="J92" s="75"/>
    </row>
    <row r="93" spans="10:10" ht="15.75" customHeight="1" x14ac:dyDescent="0.3">
      <c r="J93" s="75"/>
    </row>
    <row r="94" spans="10:10" ht="15.75" customHeight="1" x14ac:dyDescent="0.3">
      <c r="J94" s="75"/>
    </row>
    <row r="95" spans="10:10" ht="15.75" customHeight="1" x14ac:dyDescent="0.3">
      <c r="J95" s="75"/>
    </row>
    <row r="96" spans="10:10" ht="15.75" customHeight="1" x14ac:dyDescent="0.3">
      <c r="J96" s="75"/>
    </row>
    <row r="97" spans="10:10" ht="15.75" customHeight="1" x14ac:dyDescent="0.3">
      <c r="J97" s="75"/>
    </row>
    <row r="98" spans="10:10" ht="15.75" customHeight="1" x14ac:dyDescent="0.3">
      <c r="J98" s="75"/>
    </row>
    <row r="99" spans="10:10" ht="15.75" customHeight="1" x14ac:dyDescent="0.3">
      <c r="J99" s="75"/>
    </row>
    <row r="100" spans="10:10" ht="15.75" customHeight="1" x14ac:dyDescent="0.3">
      <c r="J100" s="75"/>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3">
    <mergeCell ref="B51:J56"/>
    <mergeCell ref="B41:I41"/>
    <mergeCell ref="B42:I42"/>
    <mergeCell ref="B43:I43"/>
    <mergeCell ref="B44:I44"/>
    <mergeCell ref="B45:I45"/>
    <mergeCell ref="B46:I46"/>
    <mergeCell ref="B47:I47"/>
    <mergeCell ref="B39:I39"/>
    <mergeCell ref="B40:I40"/>
    <mergeCell ref="B48:I48"/>
    <mergeCell ref="B49:I49"/>
    <mergeCell ref="B50:J50"/>
    <mergeCell ref="B34:I34"/>
    <mergeCell ref="B35:I35"/>
    <mergeCell ref="B36:I36"/>
    <mergeCell ref="B37:I37"/>
    <mergeCell ref="B38:I38"/>
    <mergeCell ref="B29:I29"/>
    <mergeCell ref="B30:I30"/>
    <mergeCell ref="B31:I31"/>
    <mergeCell ref="B32:I32"/>
    <mergeCell ref="B33:I33"/>
    <mergeCell ref="B24:I24"/>
    <mergeCell ref="B25:I25"/>
    <mergeCell ref="B26:I26"/>
    <mergeCell ref="B27:I27"/>
    <mergeCell ref="B28:I28"/>
    <mergeCell ref="B19:I19"/>
    <mergeCell ref="B20:I20"/>
    <mergeCell ref="B21:I21"/>
    <mergeCell ref="B22:I22"/>
    <mergeCell ref="B23:I23"/>
    <mergeCell ref="B14:I14"/>
    <mergeCell ref="B15:I15"/>
    <mergeCell ref="B16:I16"/>
    <mergeCell ref="B17:I17"/>
    <mergeCell ref="B18:I18"/>
    <mergeCell ref="B9:I9"/>
    <mergeCell ref="B10:I10"/>
    <mergeCell ref="B11:I11"/>
    <mergeCell ref="B12:I12"/>
    <mergeCell ref="B13:I13"/>
    <mergeCell ref="B5:E5"/>
    <mergeCell ref="F5:I5"/>
    <mergeCell ref="B6:I6"/>
    <mergeCell ref="B7:I7"/>
    <mergeCell ref="B8:I8"/>
    <mergeCell ref="B1:E1"/>
    <mergeCell ref="F1:G1"/>
    <mergeCell ref="B2:E2"/>
    <mergeCell ref="B3:E3"/>
    <mergeCell ref="B4:E4"/>
  </mergeCells>
  <conditionalFormatting sqref="J6:L7">
    <cfRule type="cellIs" dxfId="67" priority="1" operator="between">
      <formula>3</formula>
      <formula>25</formula>
    </cfRule>
  </conditionalFormatting>
  <conditionalFormatting sqref="J6:L13">
    <cfRule type="cellIs" dxfId="66" priority="2" operator="equal">
      <formula>"C"</formula>
    </cfRule>
  </conditionalFormatting>
  <conditionalFormatting sqref="J8:L8">
    <cfRule type="cellIs" dxfId="65" priority="5" operator="between">
      <formula>3</formula>
      <formula>25</formula>
    </cfRule>
  </conditionalFormatting>
  <conditionalFormatting sqref="J9:L11">
    <cfRule type="cellIs" dxfId="64" priority="7" operator="between">
      <formula>3</formula>
      <formula>25</formula>
    </cfRule>
  </conditionalFormatting>
  <conditionalFormatting sqref="J12:L12">
    <cfRule type="cellIs" dxfId="63" priority="13" operator="equal">
      <formula>"HUM"</formula>
    </cfRule>
  </conditionalFormatting>
  <conditionalFormatting sqref="J13:L13">
    <cfRule type="cellIs" dxfId="62" priority="16" operator="between">
      <formula>3</formula>
      <formula>30</formula>
    </cfRule>
  </conditionalFormatting>
  <conditionalFormatting sqref="J17:L26">
    <cfRule type="cellIs" dxfId="61" priority="17" operator="between">
      <formula>3</formula>
      <formula>30</formula>
    </cfRule>
  </conditionalFormatting>
  <conditionalFormatting sqref="J17:L44">
    <cfRule type="cellIs" dxfId="60" priority="18" operator="equal">
      <formula>"C"</formula>
    </cfRule>
  </conditionalFormatting>
  <conditionalFormatting sqref="J27:L27">
    <cfRule type="cellIs" dxfId="59" priority="37" operator="between">
      <formula>3</formula>
      <formula>30</formula>
    </cfRule>
  </conditionalFormatting>
  <conditionalFormatting sqref="J28:L28">
    <cfRule type="cellIs" dxfId="58" priority="39" operator="between">
      <formula>3</formula>
      <formula>30</formula>
    </cfRule>
  </conditionalFormatting>
  <conditionalFormatting sqref="J29:L32">
    <cfRule type="cellIs" dxfId="57" priority="41" operator="between">
      <formula>3</formula>
      <formula>30</formula>
    </cfRule>
  </conditionalFormatting>
  <conditionalFormatting sqref="J33:L33">
    <cfRule type="cellIs" dxfId="56" priority="49" operator="between">
      <formula>3</formula>
      <formula>30</formula>
    </cfRule>
  </conditionalFormatting>
  <conditionalFormatting sqref="J34:L34">
    <cfRule type="cellIs" dxfId="55" priority="51" operator="between">
      <formula>3</formula>
      <formula>30</formula>
    </cfRule>
  </conditionalFormatting>
  <conditionalFormatting sqref="J35:L35">
    <cfRule type="cellIs" dxfId="54" priority="53" operator="between">
      <formula>3</formula>
      <formula>30</formula>
    </cfRule>
  </conditionalFormatting>
  <conditionalFormatting sqref="J36:L38">
    <cfRule type="cellIs" dxfId="53" priority="55" operator="between">
      <formula>3</formula>
      <formula>30</formula>
    </cfRule>
  </conditionalFormatting>
  <conditionalFormatting sqref="J39:L43">
    <cfRule type="cellIs" dxfId="52" priority="61" operator="between">
      <formula>3</formula>
      <formula>30</formula>
    </cfRule>
  </conditionalFormatting>
  <conditionalFormatting sqref="J44:L44">
    <cfRule type="cellIs" dxfId="51" priority="71" operator="between">
      <formula>3</formula>
      <formula>30</formula>
    </cfRule>
  </conditionalFormatting>
  <conditionalFormatting sqref="J46:L48">
    <cfRule type="cellIs" dxfId="50" priority="73" operator="between">
      <formula>3</formula>
      <formula>30</formula>
    </cfRule>
  </conditionalFormatting>
  <conditionalFormatting sqref="J46:L49">
    <cfRule type="cellIs" dxfId="49" priority="74" operator="equal">
      <formula>"C"</formula>
    </cfRule>
  </conditionalFormatting>
  <conditionalFormatting sqref="J49:L49">
    <cfRule type="cellIs" dxfId="48"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'Drop Menus'!$B$4:$B$8</xm:f>
          </x14:formula1>
          <xm:sqref>J16</xm:sqref>
        </x14:dataValidation>
        <x14:dataValidation type="list" allowBlank="1" showErrorMessage="1" xr:uid="{00000000-0002-0000-0600-000001000000}">
          <x14:formula1>
            <xm:f>'Drop Menus'!$C$4:$C$7</xm:f>
          </x14:formula1>
          <xm:sqref>J45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AD1000"/>
  <sheetViews>
    <sheetView workbookViewId="0">
      <selection activeCell="K15" sqref="K15"/>
    </sheetView>
  </sheetViews>
  <sheetFormatPr defaultColWidth="12.59765625" defaultRowHeight="15" customHeight="1" x14ac:dyDescent="0.25"/>
  <cols>
    <col min="1" max="1" width="1.19921875" customWidth="1"/>
    <col min="2" max="3" width="9.09765625" customWidth="1"/>
    <col min="4" max="30" width="8.69921875" customWidth="1"/>
  </cols>
  <sheetData>
    <row r="3" spans="2:30" ht="13.8" x14ac:dyDescent="0.25">
      <c r="B3" s="511" t="s">
        <v>203</v>
      </c>
      <c r="C3" s="214"/>
      <c r="D3" s="214"/>
      <c r="E3" s="214"/>
      <c r="F3" s="214"/>
      <c r="G3" s="214"/>
      <c r="H3" s="214"/>
      <c r="I3" s="214"/>
      <c r="J3" s="214"/>
      <c r="K3" s="215"/>
    </row>
    <row r="4" spans="2:30" ht="13.8" x14ac:dyDescent="0.25">
      <c r="B4" s="333"/>
      <c r="C4" s="275"/>
      <c r="D4" s="275"/>
      <c r="E4" s="275"/>
      <c r="F4" s="275"/>
      <c r="G4" s="275"/>
      <c r="H4" s="275"/>
      <c r="I4" s="275"/>
      <c r="J4" s="275"/>
      <c r="K4" s="311"/>
    </row>
    <row r="5" spans="2:30" ht="14.4" x14ac:dyDescent="0.3">
      <c r="B5" s="512" t="str">
        <f>Survey!B107</f>
        <v>45.  Is bathroom exhaust fan running?  Enter YES or NO.</v>
      </c>
      <c r="C5" s="275"/>
      <c r="D5" s="275"/>
      <c r="E5" s="275"/>
      <c r="F5" s="275"/>
      <c r="G5" s="275"/>
      <c r="H5" s="275"/>
      <c r="I5" s="313"/>
      <c r="J5" s="118" t="s">
        <v>204</v>
      </c>
      <c r="K5" s="119"/>
    </row>
    <row r="6" spans="2:30" ht="14.4" x14ac:dyDescent="0.3">
      <c r="B6" s="505" t="str">
        <f>Survey!B108</f>
        <v>46.  Is bathroom exhaust fan making excessive noise? Enter Yes or NO.</v>
      </c>
      <c r="C6" s="228"/>
      <c r="D6" s="228"/>
      <c r="E6" s="228"/>
      <c r="F6" s="228"/>
      <c r="G6" s="228"/>
      <c r="H6" s="228"/>
      <c r="I6" s="270"/>
      <c r="J6" s="120" t="s">
        <v>202</v>
      </c>
      <c r="K6" s="79"/>
    </row>
    <row r="7" spans="2:30" ht="14.4" x14ac:dyDescent="0.3">
      <c r="B7" s="505" t="str">
        <f>Survey!B109</f>
        <v>47.  Is bathroom exhaust fan vibrating excessively? Enter YES or NO.</v>
      </c>
      <c r="C7" s="228"/>
      <c r="D7" s="228"/>
      <c r="E7" s="228"/>
      <c r="F7" s="228"/>
      <c r="G7" s="228"/>
      <c r="H7" s="228"/>
      <c r="I7" s="270"/>
      <c r="J7" s="120" t="s">
        <v>202</v>
      </c>
      <c r="K7" s="79"/>
    </row>
    <row r="8" spans="2:30" ht="14.4" x14ac:dyDescent="0.3">
      <c r="B8" s="505" t="str">
        <f>Survey!B110</f>
        <v>48.  Does bathroom exhaust fan have a back draft damper?  Enter YES or NO.</v>
      </c>
      <c r="C8" s="228"/>
      <c r="D8" s="228"/>
      <c r="E8" s="228"/>
      <c r="F8" s="228"/>
      <c r="G8" s="228"/>
      <c r="H8" s="228"/>
      <c r="I8" s="270"/>
      <c r="J8" s="120" t="s">
        <v>204</v>
      </c>
      <c r="K8" s="79"/>
    </row>
    <row r="9" spans="2:30" ht="14.4" x14ac:dyDescent="0.3">
      <c r="B9" s="505" t="str">
        <f>Survey!B111</f>
        <v>49.  Does bathroom exhaust fan duct have a liner? Enter YES OR NO.</v>
      </c>
      <c r="C9" s="228"/>
      <c r="D9" s="228"/>
      <c r="E9" s="228"/>
      <c r="F9" s="228"/>
      <c r="G9" s="228"/>
      <c r="H9" s="228"/>
      <c r="I9" s="270"/>
      <c r="J9" s="120" t="s">
        <v>202</v>
      </c>
      <c r="K9" s="79"/>
    </row>
    <row r="10" spans="2:30" ht="27" customHeight="1" x14ac:dyDescent="0.3">
      <c r="B10" s="483" t="str">
        <f>Survey!B112</f>
        <v>50.  Visually inspect ductwork at bathroom exhaust fan, and rate cleanliness. Enter CLEAN OR DIRTY.</v>
      </c>
      <c r="C10" s="228"/>
      <c r="D10" s="228"/>
      <c r="E10" s="228"/>
      <c r="F10" s="228"/>
      <c r="G10" s="228"/>
      <c r="H10" s="228"/>
      <c r="I10" s="270"/>
      <c r="J10" s="120" t="s">
        <v>205</v>
      </c>
      <c r="K10" s="79"/>
      <c r="L10" s="97"/>
      <c r="M10" s="62"/>
      <c r="N10" s="62"/>
      <c r="O10" s="62"/>
      <c r="P10" s="62"/>
      <c r="Q10" s="62"/>
      <c r="R10" s="62"/>
      <c r="S10" s="62"/>
      <c r="T10" s="62"/>
      <c r="U10" s="62"/>
      <c r="V10" s="62"/>
      <c r="W10" s="62"/>
      <c r="X10" s="62"/>
      <c r="Y10" s="62"/>
      <c r="Z10" s="62"/>
      <c r="AA10" s="62"/>
      <c r="AB10" s="62"/>
      <c r="AC10" s="62"/>
      <c r="AD10" s="62"/>
    </row>
    <row r="11" spans="2:30" ht="14.4" x14ac:dyDescent="0.3">
      <c r="B11" s="505" t="str">
        <f>Survey!B113</f>
        <v>51.  Record model number of Suncoast Panel.</v>
      </c>
      <c r="C11" s="228"/>
      <c r="D11" s="228"/>
      <c r="E11" s="228"/>
      <c r="F11" s="228"/>
      <c r="G11" s="228"/>
      <c r="H11" s="228"/>
      <c r="I11" s="270"/>
      <c r="J11" s="120" t="s">
        <v>276</v>
      </c>
      <c r="K11" s="79"/>
      <c r="L11" s="506"/>
      <c r="M11" s="205"/>
    </row>
    <row r="12" spans="2:30" ht="14.4" x14ac:dyDescent="0.3">
      <c r="B12" s="505" t="s">
        <v>206</v>
      </c>
      <c r="C12" s="228"/>
      <c r="D12" s="228"/>
      <c r="E12" s="228"/>
      <c r="F12" s="228"/>
      <c r="G12" s="228"/>
      <c r="H12" s="228"/>
      <c r="I12" s="270"/>
      <c r="J12" s="120" t="s">
        <v>277</v>
      </c>
      <c r="K12" s="79"/>
      <c r="L12" s="75"/>
      <c r="M12" s="75"/>
    </row>
    <row r="13" spans="2:30" ht="14.4" x14ac:dyDescent="0.3">
      <c r="B13" s="505" t="s">
        <v>207</v>
      </c>
      <c r="C13" s="228"/>
      <c r="D13" s="228"/>
      <c r="E13" s="228"/>
      <c r="F13" s="228"/>
      <c r="G13" s="228"/>
      <c r="H13" s="228"/>
      <c r="I13" s="270"/>
      <c r="J13" s="120" t="s">
        <v>204</v>
      </c>
      <c r="K13" s="79"/>
    </row>
    <row r="14" spans="2:30" ht="36" customHeight="1" x14ac:dyDescent="0.25">
      <c r="B14" s="507" t="s">
        <v>208</v>
      </c>
      <c r="C14" s="234"/>
      <c r="D14" s="234"/>
      <c r="E14" s="234"/>
      <c r="F14" s="234"/>
      <c r="G14" s="234"/>
      <c r="H14" s="234"/>
      <c r="I14" s="234"/>
      <c r="J14" s="234"/>
      <c r="K14" s="235"/>
    </row>
    <row r="15" spans="2:30" ht="17.25" customHeight="1" x14ac:dyDescent="0.25">
      <c r="B15" s="121" t="s">
        <v>37</v>
      </c>
      <c r="C15" s="122" t="s">
        <v>278</v>
      </c>
      <c r="D15" s="123" t="s">
        <v>38</v>
      </c>
      <c r="E15" s="122" t="s">
        <v>279</v>
      </c>
      <c r="F15" s="124" t="s">
        <v>41</v>
      </c>
      <c r="G15" s="122" t="s">
        <v>279</v>
      </c>
      <c r="H15" s="125" t="s">
        <v>42</v>
      </c>
      <c r="I15" s="122" t="s">
        <v>279</v>
      </c>
      <c r="J15" s="126" t="s">
        <v>44</v>
      </c>
      <c r="K15" s="127" t="s">
        <v>279</v>
      </c>
    </row>
    <row r="16" spans="2:30" ht="17.25" customHeight="1" x14ac:dyDescent="0.25">
      <c r="B16" s="128" t="s">
        <v>45</v>
      </c>
      <c r="C16" s="129"/>
      <c r="D16" s="130" t="s">
        <v>46</v>
      </c>
      <c r="E16" s="129"/>
      <c r="F16" s="130" t="s">
        <v>47</v>
      </c>
      <c r="G16" s="129"/>
      <c r="H16" s="508"/>
      <c r="I16" s="231"/>
      <c r="J16" s="231"/>
      <c r="K16" s="232"/>
    </row>
    <row r="17" spans="2:11" ht="19.5" customHeight="1" x14ac:dyDescent="0.25">
      <c r="B17" s="509" t="s">
        <v>196</v>
      </c>
      <c r="C17" s="231"/>
      <c r="D17" s="231"/>
      <c r="E17" s="231"/>
      <c r="F17" s="231"/>
      <c r="G17" s="231"/>
      <c r="H17" s="231"/>
      <c r="I17" s="231"/>
      <c r="J17" s="231"/>
      <c r="K17" s="232"/>
    </row>
    <row r="18" spans="2:11" ht="30" customHeight="1" x14ac:dyDescent="0.25">
      <c r="B18" s="510"/>
      <c r="C18" s="263"/>
      <c r="D18" s="263"/>
      <c r="E18" s="263"/>
      <c r="F18" s="263"/>
      <c r="G18" s="263"/>
      <c r="H18" s="263"/>
      <c r="I18" s="263"/>
      <c r="J18" s="263"/>
      <c r="K18" s="331"/>
    </row>
    <row r="19" spans="2:11" ht="30" customHeight="1" x14ac:dyDescent="0.25">
      <c r="B19" s="325"/>
      <c r="C19" s="205"/>
      <c r="D19" s="205"/>
      <c r="E19" s="205"/>
      <c r="F19" s="205"/>
      <c r="G19" s="205"/>
      <c r="H19" s="205"/>
      <c r="I19" s="205"/>
      <c r="J19" s="205"/>
      <c r="K19" s="206"/>
    </row>
    <row r="20" spans="2:11" ht="30" customHeight="1" x14ac:dyDescent="0.25">
      <c r="B20" s="325"/>
      <c r="C20" s="205"/>
      <c r="D20" s="205"/>
      <c r="E20" s="205"/>
      <c r="F20" s="205"/>
      <c r="G20" s="205"/>
      <c r="H20" s="205"/>
      <c r="I20" s="205"/>
      <c r="J20" s="205"/>
      <c r="K20" s="206"/>
    </row>
    <row r="21" spans="2:11" ht="30" customHeight="1" x14ac:dyDescent="0.25">
      <c r="B21" s="356"/>
      <c r="C21" s="302"/>
      <c r="D21" s="302"/>
      <c r="E21" s="302"/>
      <c r="F21" s="302"/>
      <c r="G21" s="302"/>
      <c r="H21" s="302"/>
      <c r="I21" s="302"/>
      <c r="J21" s="302"/>
      <c r="K21" s="303"/>
    </row>
    <row r="22" spans="2:11" ht="30" customHeight="1" x14ac:dyDescent="0.25"/>
    <row r="23" spans="2:11" ht="30" customHeight="1" x14ac:dyDescent="0.25"/>
    <row r="24" spans="2:11" ht="15.75" customHeight="1" x14ac:dyDescent="0.25"/>
    <row r="25" spans="2:11" ht="15.75" customHeight="1" x14ac:dyDescent="0.25"/>
    <row r="26" spans="2:11" ht="15.75" customHeight="1" x14ac:dyDescent="0.25"/>
    <row r="27" spans="2:11" ht="15.75" customHeight="1" x14ac:dyDescent="0.25"/>
    <row r="28" spans="2:11" ht="15.75" customHeight="1" x14ac:dyDescent="0.25"/>
    <row r="29" spans="2:11" ht="15.75" customHeight="1" x14ac:dyDescent="0.25"/>
    <row r="30" spans="2:11" ht="15.75" customHeight="1" x14ac:dyDescent="0.25"/>
    <row r="31" spans="2:11" ht="15.75" customHeight="1" x14ac:dyDescent="0.25"/>
    <row r="32" spans="2:11"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H16:K16"/>
    <mergeCell ref="B17:K17"/>
    <mergeCell ref="B18:K21"/>
    <mergeCell ref="B3:K4"/>
    <mergeCell ref="B5:I5"/>
    <mergeCell ref="B6:I6"/>
    <mergeCell ref="B7:I7"/>
    <mergeCell ref="B8:I8"/>
    <mergeCell ref="B9:I9"/>
    <mergeCell ref="B10:I10"/>
    <mergeCell ref="B11:I11"/>
    <mergeCell ref="L11:M11"/>
    <mergeCell ref="B12:I12"/>
    <mergeCell ref="B13:I13"/>
    <mergeCell ref="B14:K14"/>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6:BV1000"/>
  <sheetViews>
    <sheetView workbookViewId="0"/>
  </sheetViews>
  <sheetFormatPr defaultColWidth="12.59765625" defaultRowHeight="15" customHeight="1" outlineLevelRow="1" x14ac:dyDescent="0.25"/>
  <cols>
    <col min="1" max="1" width="14.69921875" customWidth="1"/>
    <col min="2" max="2" width="11.09765625" customWidth="1"/>
    <col min="3" max="3" width="14.69921875" customWidth="1"/>
    <col min="4" max="4" width="33.8984375" customWidth="1"/>
    <col min="5" max="5" width="11.19921875" customWidth="1"/>
    <col min="6" max="6" width="14.69921875" customWidth="1"/>
    <col min="7" max="7" width="11" customWidth="1"/>
    <col min="8" max="8" width="13.09765625" customWidth="1"/>
    <col min="9" max="9" width="21.19921875" customWidth="1"/>
    <col min="10" max="10" width="19.59765625" customWidth="1"/>
    <col min="11" max="11" width="7.8984375" customWidth="1"/>
    <col min="12" max="14" width="24.19921875" customWidth="1"/>
    <col min="15" max="15" width="12.3984375" customWidth="1"/>
    <col min="16" max="16" width="11" customWidth="1"/>
    <col min="17" max="17" width="13.3984375" customWidth="1"/>
    <col min="18" max="18" width="15.19921875" customWidth="1"/>
    <col min="19" max="19" width="12.19921875" customWidth="1"/>
    <col min="20" max="20" width="15.8984375" customWidth="1"/>
    <col min="21" max="21" width="21.09765625" customWidth="1"/>
    <col min="22" max="22" width="15.3984375" customWidth="1"/>
    <col min="23" max="23" width="20.69921875" customWidth="1"/>
    <col min="24" max="24" width="13.69921875" customWidth="1"/>
    <col min="25" max="25" width="15.3984375" customWidth="1"/>
    <col min="26" max="26" width="17" customWidth="1"/>
    <col min="27" max="27" width="13.69921875" customWidth="1"/>
    <col min="28" max="28" width="16.8984375" customWidth="1"/>
    <col min="29" max="29" width="12.09765625" customWidth="1"/>
    <col min="30" max="30" width="8.69921875" customWidth="1"/>
    <col min="31" max="31" width="11.8984375" customWidth="1"/>
    <col min="32" max="32" width="15.3984375" customWidth="1"/>
    <col min="33" max="33" width="22.59765625" customWidth="1"/>
    <col min="34" max="34" width="10.19921875" customWidth="1"/>
    <col min="35" max="35" width="8.69921875" customWidth="1"/>
    <col min="36" max="36" width="12" customWidth="1"/>
    <col min="37" max="37" width="14.69921875" customWidth="1"/>
    <col min="38" max="38" width="16.09765625" customWidth="1"/>
    <col min="39" max="39" width="10.3984375" customWidth="1"/>
    <col min="40" max="40" width="8.69921875" customWidth="1"/>
    <col min="41" max="41" width="14.59765625" customWidth="1"/>
    <col min="42" max="42" width="16.3984375" customWidth="1"/>
    <col min="43" max="43" width="18.8984375" customWidth="1"/>
    <col min="44" max="44" width="10.8984375" customWidth="1"/>
    <col min="45" max="45" width="8.69921875" customWidth="1"/>
    <col min="46" max="46" width="14.69921875" customWidth="1"/>
    <col min="47" max="47" width="12" customWidth="1"/>
    <col min="48" max="48" width="17" customWidth="1"/>
    <col min="49" max="74" width="8.69921875" customWidth="1"/>
  </cols>
  <sheetData>
    <row r="6" spans="1:74" ht="13.8" hidden="1" x14ac:dyDescent="0.25"/>
    <row r="7" spans="1:74" ht="102" customHeight="1" x14ac:dyDescent="0.3">
      <c r="A7" s="131" t="s">
        <v>209</v>
      </c>
      <c r="B7" s="131" t="s">
        <v>210</v>
      </c>
      <c r="C7" s="131" t="s">
        <v>211</v>
      </c>
      <c r="D7" s="131" t="s">
        <v>212</v>
      </c>
      <c r="E7" s="131" t="s">
        <v>213</v>
      </c>
      <c r="F7" s="131" t="s">
        <v>214</v>
      </c>
      <c r="G7" s="131" t="s">
        <v>215</v>
      </c>
      <c r="H7" s="131" t="s">
        <v>216</v>
      </c>
      <c r="I7" s="131" t="s">
        <v>217</v>
      </c>
      <c r="J7" s="131" t="s">
        <v>218</v>
      </c>
      <c r="K7" s="131" t="s">
        <v>219</v>
      </c>
      <c r="L7" s="131" t="s">
        <v>220</v>
      </c>
      <c r="M7" s="131" t="s">
        <v>221</v>
      </c>
      <c r="N7" s="132" t="s">
        <v>222</v>
      </c>
      <c r="O7" s="131" t="s">
        <v>223</v>
      </c>
      <c r="P7" s="131" t="s">
        <v>224</v>
      </c>
      <c r="Q7" s="131" t="s">
        <v>225</v>
      </c>
      <c r="R7" s="131" t="s">
        <v>226</v>
      </c>
      <c r="S7" s="131" t="s">
        <v>227</v>
      </c>
      <c r="T7" s="131" t="s">
        <v>228</v>
      </c>
      <c r="U7" s="131" t="s">
        <v>229</v>
      </c>
      <c r="V7" s="513" t="s">
        <v>37</v>
      </c>
      <c r="W7" s="466"/>
      <c r="X7" s="466"/>
      <c r="Y7" s="466"/>
      <c r="Z7" s="466"/>
      <c r="AA7" s="514" t="s">
        <v>38</v>
      </c>
      <c r="AB7" s="205"/>
      <c r="AC7" s="205"/>
      <c r="AD7" s="205"/>
      <c r="AE7" s="205"/>
      <c r="AF7" s="513" t="s">
        <v>41</v>
      </c>
      <c r="AG7" s="466"/>
      <c r="AH7" s="466"/>
      <c r="AI7" s="466"/>
      <c r="AJ7" s="466"/>
      <c r="AK7" s="514" t="s">
        <v>42</v>
      </c>
      <c r="AL7" s="205"/>
      <c r="AM7" s="205"/>
      <c r="AN7" s="205"/>
      <c r="AO7" s="205"/>
      <c r="AP7" s="513" t="s">
        <v>44</v>
      </c>
      <c r="AQ7" s="466"/>
      <c r="AR7" s="466"/>
      <c r="AS7" s="466"/>
      <c r="AT7" s="466"/>
      <c r="AU7" s="514" t="s">
        <v>45</v>
      </c>
      <c r="AV7" s="205"/>
      <c r="AW7" s="205"/>
      <c r="AX7" s="205"/>
      <c r="AY7" s="205"/>
      <c r="AZ7" s="513" t="s">
        <v>46</v>
      </c>
      <c r="BA7" s="466"/>
      <c r="BB7" s="466"/>
      <c r="BC7" s="466"/>
      <c r="BD7" s="466"/>
      <c r="BE7" s="514" t="s">
        <v>47</v>
      </c>
      <c r="BF7" s="205"/>
      <c r="BG7" s="205"/>
      <c r="BH7" s="205"/>
      <c r="BI7" s="205"/>
      <c r="BJ7" s="133"/>
      <c r="BK7" s="133"/>
      <c r="BL7" s="133"/>
      <c r="BM7" s="133"/>
      <c r="BN7" s="133"/>
      <c r="BO7" s="133"/>
      <c r="BP7" s="133"/>
      <c r="BQ7" s="133"/>
      <c r="BR7" s="133"/>
      <c r="BS7" s="133"/>
      <c r="BT7" s="133"/>
      <c r="BU7" s="133"/>
      <c r="BV7" s="133"/>
    </row>
    <row r="8" spans="1:74" ht="25.5" customHeight="1" x14ac:dyDescent="0.25">
      <c r="A8" s="134">
        <v>1</v>
      </c>
      <c r="B8" s="134"/>
      <c r="C8" s="135"/>
      <c r="D8" s="136" t="s">
        <v>230</v>
      </c>
      <c r="E8" s="137"/>
      <c r="F8" s="136"/>
      <c r="G8" s="137"/>
      <c r="H8" s="137"/>
      <c r="I8" s="137"/>
      <c r="J8" s="137"/>
      <c r="K8" s="137"/>
      <c r="L8" s="137"/>
      <c r="M8" s="137"/>
      <c r="N8" s="137"/>
      <c r="O8" s="137"/>
      <c r="P8" s="137"/>
      <c r="Q8" s="137"/>
      <c r="R8" s="137"/>
      <c r="S8" s="137"/>
      <c r="T8" s="137"/>
      <c r="U8" s="137"/>
      <c r="V8" s="138" t="s">
        <v>125</v>
      </c>
      <c r="W8" s="138" t="s">
        <v>123</v>
      </c>
      <c r="X8" s="138" t="s">
        <v>231</v>
      </c>
      <c r="Y8" s="138" t="s">
        <v>232</v>
      </c>
      <c r="Z8" s="138" t="s">
        <v>233</v>
      </c>
      <c r="AA8" s="138" t="s">
        <v>125</v>
      </c>
      <c r="AB8" s="138" t="s">
        <v>123</v>
      </c>
      <c r="AC8" s="138" t="s">
        <v>231</v>
      </c>
      <c r="AD8" s="138" t="s">
        <v>232</v>
      </c>
      <c r="AE8" s="138" t="s">
        <v>233</v>
      </c>
      <c r="AF8" s="138" t="s">
        <v>125</v>
      </c>
      <c r="AG8" s="138" t="s">
        <v>123</v>
      </c>
      <c r="AH8" s="138" t="s">
        <v>231</v>
      </c>
      <c r="AI8" s="138" t="s">
        <v>232</v>
      </c>
      <c r="AJ8" s="138" t="s">
        <v>233</v>
      </c>
      <c r="AK8" s="138" t="s">
        <v>125</v>
      </c>
      <c r="AL8" s="138" t="s">
        <v>123</v>
      </c>
      <c r="AM8" s="138" t="s">
        <v>231</v>
      </c>
      <c r="AN8" s="138" t="s">
        <v>232</v>
      </c>
      <c r="AO8" s="138" t="s">
        <v>233</v>
      </c>
      <c r="AP8" s="138" t="s">
        <v>125</v>
      </c>
      <c r="AQ8" s="138" t="s">
        <v>123</v>
      </c>
      <c r="AR8" s="138" t="s">
        <v>231</v>
      </c>
      <c r="AS8" s="138" t="s">
        <v>232</v>
      </c>
      <c r="AT8" s="138" t="s">
        <v>233</v>
      </c>
      <c r="AU8" s="138" t="s">
        <v>125</v>
      </c>
      <c r="AV8" s="138" t="s">
        <v>123</v>
      </c>
      <c r="AW8" s="138" t="s">
        <v>231</v>
      </c>
      <c r="AX8" s="138" t="s">
        <v>232</v>
      </c>
      <c r="AY8" s="138" t="s">
        <v>233</v>
      </c>
      <c r="AZ8" s="138" t="s">
        <v>125</v>
      </c>
      <c r="BA8" s="138" t="s">
        <v>123</v>
      </c>
      <c r="BB8" s="138" t="s">
        <v>231</v>
      </c>
      <c r="BC8" s="138" t="s">
        <v>232</v>
      </c>
      <c r="BD8" s="138" t="s">
        <v>233</v>
      </c>
      <c r="BE8" s="138" t="s">
        <v>125</v>
      </c>
      <c r="BF8" s="138" t="s">
        <v>123</v>
      </c>
      <c r="BG8" s="138" t="s">
        <v>231</v>
      </c>
      <c r="BH8" s="138" t="s">
        <v>232</v>
      </c>
      <c r="BI8" s="138" t="s">
        <v>233</v>
      </c>
    </row>
    <row r="9" spans="1:74" ht="13.8" x14ac:dyDescent="0.25">
      <c r="A9" s="139"/>
      <c r="B9" s="139"/>
      <c r="C9" s="140"/>
      <c r="D9" s="141"/>
      <c r="E9" s="142"/>
      <c r="F9" s="141"/>
      <c r="G9" s="142"/>
      <c r="H9" s="142"/>
      <c r="I9" s="142"/>
      <c r="J9" s="142"/>
      <c r="K9" s="142"/>
      <c r="L9" s="142"/>
      <c r="M9" s="142"/>
      <c r="N9" s="142"/>
      <c r="O9" s="142"/>
      <c r="P9" s="142"/>
      <c r="Q9" s="142"/>
      <c r="R9" s="142"/>
      <c r="S9" s="142"/>
      <c r="T9" s="142"/>
      <c r="U9" s="142"/>
    </row>
    <row r="10" spans="1:74" ht="14.4" x14ac:dyDescent="0.3">
      <c r="A10" s="143">
        <v>2251</v>
      </c>
      <c r="B10" s="144">
        <f>C10-240</f>
        <v>45071</v>
      </c>
      <c r="C10" s="145">
        <v>45311</v>
      </c>
      <c r="D10" s="146" t="s">
        <v>234</v>
      </c>
      <c r="E10" s="147" t="s">
        <v>235</v>
      </c>
      <c r="F10" s="146" t="s">
        <v>236</v>
      </c>
      <c r="G10" s="147" t="s">
        <v>237</v>
      </c>
      <c r="H10" s="147" t="str">
        <f>IF(MID(G10,1,3)="Nor","National TAB",IF(MID(G10,1,3)="Atl","National TAB",IF(MID(G10,1,3)="Mid","National TAB",IF(MID(G10,4,4)="thea","National TAB","Melink"))))</f>
        <v>National TAB</v>
      </c>
      <c r="I10" s="147" t="s">
        <v>238</v>
      </c>
      <c r="J10" s="147" t="s">
        <v>239</v>
      </c>
      <c r="K10" s="147" t="s">
        <v>240</v>
      </c>
      <c r="L10" s="147" t="s">
        <v>241</v>
      </c>
      <c r="M10" s="147" t="s">
        <v>242</v>
      </c>
      <c r="N10" s="147" t="s">
        <v>243</v>
      </c>
      <c r="O10" s="147" t="s">
        <v>244</v>
      </c>
      <c r="P10" s="147" t="s">
        <v>245</v>
      </c>
      <c r="Q10" s="147" t="s">
        <v>246</v>
      </c>
      <c r="R10" s="147" t="s">
        <v>247</v>
      </c>
      <c r="S10" s="148">
        <v>39513</v>
      </c>
      <c r="T10" s="149">
        <v>9049922232</v>
      </c>
      <c r="U10" s="150" t="s">
        <v>248</v>
      </c>
      <c r="V10" s="151" t="s">
        <v>249</v>
      </c>
      <c r="W10" s="152" t="s">
        <v>250</v>
      </c>
      <c r="X10" s="153">
        <v>44013</v>
      </c>
      <c r="Y10" s="154">
        <f ca="1">(TODAY()-X10)/365</f>
        <v>3.1205479452054794</v>
      </c>
      <c r="Z10" s="155" t="str">
        <f>IF(ISBLANK(V10),"NODATA",IF(MID(W10,1,2)="RN","AAON",IF(LEN(W10)&gt;15,"WeatherMaker",IF(VALUE(MID(V10,3,2))&gt;9,"ENER",IF(VALUE(MID(V10,3,2))&lt;10,"L-SER")))))</f>
        <v>ENER</v>
      </c>
      <c r="AA10" s="156" t="s">
        <v>251</v>
      </c>
      <c r="AB10" s="157" t="s">
        <v>252</v>
      </c>
      <c r="AC10" s="153">
        <v>44075</v>
      </c>
      <c r="AD10" s="154">
        <f ca="1">(TODAY()-AC10)/365</f>
        <v>2.9506849315068493</v>
      </c>
      <c r="AE10" s="155" t="str">
        <f>IF(ISBLANK(AA10),"NODATA",IF(MID(AB10,1,2)="RN","AAON",IF(LEN(AB10)&gt;15,"WeatherMaker",IF(VALUE(MID(AA10,3,2))&gt;9,"ENER",IF(VALUE(MID(AA10,3,2))&lt;10,"L-SER")))))</f>
        <v>ENER</v>
      </c>
      <c r="AF10" s="151" t="s">
        <v>253</v>
      </c>
      <c r="AG10" s="152" t="s">
        <v>254</v>
      </c>
      <c r="AH10" s="153">
        <v>44075</v>
      </c>
      <c r="AI10" s="158">
        <f ca="1">(TODAY()-AH10)/365</f>
        <v>2.9506849315068493</v>
      </c>
      <c r="AJ10" s="155" t="str">
        <f>IF(ISBLANK(AF10),"NODATA",IF(LEN(AG10)&gt;15,"WeatherMaker",IF(VALUE(MID(AF10,3,2))&gt;9,"ENER",IF(VALUE(MID(AF10,3,2))&lt;10,"L-SER"))))</f>
        <v>ENER</v>
      </c>
      <c r="AK10" s="156" t="s">
        <v>255</v>
      </c>
      <c r="AL10" s="157" t="s">
        <v>256</v>
      </c>
      <c r="AM10" s="153">
        <v>43922</v>
      </c>
      <c r="AN10" s="154">
        <f ca="1">(TODAY()-AM10)/365</f>
        <v>3.3698630136986303</v>
      </c>
      <c r="AO10" s="155" t="str">
        <f>IF(ISBLANK(AK10),"NODATA",IF(LEN(AL10)&gt;15,"WeatherMaker",IF(VALUE(MID(AK10,3,2))&gt;9,"ENER",IF(VALUE(MID(AK10,3,2))&lt;10,"L-SER"))))</f>
        <v>ENER</v>
      </c>
      <c r="AP10" s="157" t="s">
        <v>257</v>
      </c>
      <c r="AQ10" s="157" t="s">
        <v>258</v>
      </c>
      <c r="AR10" s="153">
        <v>42767</v>
      </c>
      <c r="AS10" s="154">
        <f ca="1">(TODAY()-AR10)/365</f>
        <v>6.5342465753424657</v>
      </c>
      <c r="AT10" s="155" t="str">
        <f>IF(ISBLANK(AP10),"NODATA",IF(LEN(AQ10)&gt;15,"WeatherMaker",IF(VALUE(MID(AP10,3,2))&gt;9,"ENER",IF(VALUE(MID(AP10,3,2))&lt;10,"L-SER"))))</f>
        <v>ENER</v>
      </c>
      <c r="AU10" s="155"/>
      <c r="AV10" s="155"/>
      <c r="AW10" s="159"/>
      <c r="AX10" s="154"/>
      <c r="AY10" s="155"/>
    </row>
    <row r="11" spans="1:74" ht="14.4" outlineLevel="1" x14ac:dyDescent="0.3">
      <c r="A11" s="160"/>
      <c r="B11" s="161"/>
      <c r="C11" s="147"/>
      <c r="D11" s="161"/>
      <c r="E11" s="146"/>
      <c r="F11" s="146"/>
      <c r="G11" s="147"/>
      <c r="H11" s="147"/>
      <c r="I11" s="147"/>
      <c r="J11" s="147"/>
      <c r="K11" s="147"/>
      <c r="L11" s="147"/>
      <c r="M11" s="147"/>
      <c r="N11" s="147"/>
      <c r="O11" s="147"/>
      <c r="P11" s="147"/>
      <c r="Q11" s="147"/>
      <c r="R11" s="147"/>
      <c r="S11" s="148"/>
      <c r="T11" s="149"/>
      <c r="U11" s="162"/>
      <c r="V11" s="104"/>
      <c r="W11" s="159"/>
      <c r="X11" s="154"/>
      <c r="Y11" s="155"/>
      <c r="Z11" s="75"/>
      <c r="AA11" s="154"/>
      <c r="AB11" s="159"/>
      <c r="AC11" s="154"/>
      <c r="AD11" s="155"/>
      <c r="AE11" s="74"/>
      <c r="AF11" s="104"/>
      <c r="AG11" s="154"/>
      <c r="AH11" s="158"/>
      <c r="AI11" s="155"/>
      <c r="AJ11" s="75"/>
      <c r="AK11" s="154"/>
      <c r="AL11" s="159"/>
      <c r="AM11" s="154"/>
      <c r="AN11" s="155"/>
      <c r="AO11" s="75"/>
      <c r="AP11" s="154"/>
      <c r="AQ11" s="154"/>
      <c r="BG11" s="155"/>
      <c r="BH11" s="75"/>
      <c r="BI11" s="75"/>
      <c r="BJ11" s="153"/>
      <c r="BK11" s="154"/>
      <c r="BL11" s="155"/>
      <c r="BM11" s="74"/>
      <c r="BN11" s="74"/>
      <c r="BO11" s="153"/>
      <c r="BP11" s="158"/>
      <c r="BQ11" s="155"/>
      <c r="BT11" s="153"/>
      <c r="BU11" s="154"/>
      <c r="BV11" s="155"/>
    </row>
    <row r="12" spans="1:74" ht="14.4" outlineLevel="1" x14ac:dyDescent="0.3">
      <c r="A12" s="160"/>
      <c r="B12" s="161"/>
      <c r="C12" s="145"/>
      <c r="D12" s="146"/>
      <c r="E12" s="147"/>
      <c r="F12" s="146"/>
      <c r="G12" s="147"/>
      <c r="H12" s="147"/>
      <c r="I12" s="147"/>
      <c r="J12" s="147"/>
      <c r="K12" s="147"/>
      <c r="L12" s="147"/>
      <c r="M12" s="147"/>
      <c r="N12" s="147"/>
      <c r="O12" s="147"/>
      <c r="P12" s="147"/>
      <c r="Q12" s="147"/>
      <c r="R12" s="147"/>
      <c r="S12" s="147"/>
      <c r="T12" s="149"/>
      <c r="U12" s="147"/>
      <c r="V12" s="152"/>
      <c r="W12" s="152"/>
      <c r="X12" s="153"/>
      <c r="Y12" s="154"/>
      <c r="Z12" s="155"/>
      <c r="AA12" s="157"/>
      <c r="AB12" s="157"/>
      <c r="AC12" s="153"/>
      <c r="AD12" s="154"/>
      <c r="AE12" s="155"/>
      <c r="AF12" s="152"/>
      <c r="AG12" s="152"/>
      <c r="AH12" s="153"/>
      <c r="AI12" s="158"/>
      <c r="AJ12" s="155"/>
      <c r="AK12" s="157"/>
      <c r="AL12" s="157"/>
      <c r="AM12" s="153"/>
      <c r="AN12" s="154"/>
      <c r="AO12" s="155"/>
      <c r="AP12" s="156"/>
      <c r="AQ12" s="157"/>
      <c r="AR12" s="153"/>
      <c r="AS12" s="154"/>
      <c r="AT12" s="155"/>
    </row>
    <row r="13" spans="1:74" ht="14.4" outlineLevel="1" x14ac:dyDescent="0.3">
      <c r="C13" s="155"/>
      <c r="D13" s="155"/>
      <c r="E13" s="75"/>
      <c r="O13" s="163"/>
      <c r="T13" s="164"/>
      <c r="U13" s="165"/>
      <c r="V13" s="165"/>
      <c r="W13" s="165"/>
      <c r="X13" s="165"/>
      <c r="Y13" s="165"/>
      <c r="Z13" s="165"/>
      <c r="AA13" s="164"/>
      <c r="AB13" s="166"/>
      <c r="AC13" s="167"/>
      <c r="AP13" s="74"/>
      <c r="AQ13" s="168"/>
      <c r="AR13" s="153"/>
      <c r="AS13" s="154"/>
      <c r="AT13" s="155"/>
      <c r="AV13" s="75"/>
      <c r="AW13" s="75"/>
      <c r="AX13" s="75"/>
      <c r="AY13" s="75"/>
    </row>
    <row r="14" spans="1:74" ht="14.4" outlineLevel="1" x14ac:dyDescent="0.3">
      <c r="A14" s="160"/>
      <c r="B14" s="161"/>
      <c r="C14" s="145"/>
      <c r="D14" s="146"/>
      <c r="E14" s="147"/>
      <c r="F14" s="146"/>
      <c r="G14" s="147"/>
      <c r="H14" s="147"/>
      <c r="I14" s="147"/>
      <c r="J14" s="147"/>
      <c r="K14" s="147"/>
      <c r="L14" s="147"/>
      <c r="M14" s="147"/>
      <c r="N14" s="147"/>
      <c r="O14" s="147"/>
      <c r="P14" s="147"/>
      <c r="Q14" s="147"/>
      <c r="R14" s="147"/>
      <c r="S14" s="147"/>
      <c r="T14" s="147"/>
      <c r="U14" s="169"/>
      <c r="V14" s="74"/>
      <c r="W14" s="168"/>
      <c r="X14" s="148"/>
      <c r="AK14" s="75"/>
      <c r="AL14" s="75"/>
      <c r="AM14" s="153"/>
      <c r="AU14" s="170" t="s">
        <v>259</v>
      </c>
      <c r="AV14" s="170" t="s">
        <v>260</v>
      </c>
      <c r="AW14" s="153">
        <v>41821</v>
      </c>
    </row>
    <row r="15" spans="1:74" ht="13.8" outlineLevel="1" x14ac:dyDescent="0.25">
      <c r="A15" s="160"/>
      <c r="B15" s="161"/>
      <c r="C15" s="145"/>
      <c r="D15" s="146"/>
      <c r="E15" s="147"/>
      <c r="F15" s="146"/>
      <c r="G15" s="147"/>
      <c r="H15" s="147"/>
      <c r="I15" s="147"/>
      <c r="J15" s="147"/>
      <c r="K15" s="147"/>
      <c r="L15" s="147"/>
      <c r="M15" s="147"/>
      <c r="N15" s="147"/>
      <c r="O15" s="147"/>
      <c r="P15" s="147"/>
      <c r="Q15" s="147"/>
      <c r="R15" s="147"/>
      <c r="S15" s="147"/>
      <c r="T15" s="147"/>
      <c r="U15" s="169"/>
    </row>
    <row r="16" spans="1:74" ht="13.8" outlineLevel="1" x14ac:dyDescent="0.25">
      <c r="A16" s="160"/>
      <c r="B16" s="161"/>
      <c r="C16" s="145"/>
      <c r="D16" s="146"/>
      <c r="E16" s="147"/>
      <c r="F16" s="146"/>
      <c r="G16" s="147"/>
      <c r="H16" s="147"/>
      <c r="I16" s="147"/>
      <c r="J16" s="147"/>
      <c r="K16" s="147"/>
      <c r="L16" s="147"/>
      <c r="M16" s="147"/>
      <c r="N16" s="147"/>
      <c r="O16" s="147"/>
      <c r="P16" s="147"/>
      <c r="Q16" s="147"/>
      <c r="R16" s="147"/>
      <c r="S16" s="147"/>
      <c r="T16" s="147"/>
      <c r="U16" s="169"/>
    </row>
    <row r="17" spans="1:21" ht="13.8" outlineLevel="1" x14ac:dyDescent="0.25">
      <c r="A17" s="160"/>
      <c r="B17" s="161"/>
      <c r="C17" s="145"/>
      <c r="D17" s="146"/>
      <c r="E17" s="147"/>
      <c r="F17" s="146"/>
      <c r="G17" s="147"/>
      <c r="H17" s="147"/>
      <c r="I17" s="147"/>
      <c r="J17" s="147"/>
      <c r="K17" s="147"/>
      <c r="L17" s="147"/>
      <c r="M17" s="147"/>
      <c r="N17" s="147"/>
      <c r="O17" s="147"/>
      <c r="P17" s="147"/>
      <c r="Q17" s="147"/>
      <c r="R17" s="147"/>
      <c r="S17" s="147"/>
      <c r="T17" s="147"/>
      <c r="U17" s="147"/>
    </row>
    <row r="18" spans="1:21" ht="15" customHeight="1" outlineLevel="1" x14ac:dyDescent="0.25">
      <c r="A18" s="160"/>
      <c r="B18" s="161"/>
      <c r="C18" s="145"/>
      <c r="D18" s="146"/>
      <c r="E18" s="147"/>
      <c r="F18" s="146"/>
      <c r="G18" s="147"/>
      <c r="H18" s="147"/>
      <c r="I18" s="147"/>
      <c r="J18" s="147"/>
      <c r="K18" s="147"/>
      <c r="L18" s="147"/>
      <c r="M18" s="147"/>
      <c r="N18" s="147"/>
      <c r="O18" s="147"/>
      <c r="P18" s="147"/>
      <c r="Q18" s="147"/>
      <c r="R18" s="147"/>
      <c r="S18" s="147"/>
      <c r="T18" s="147"/>
      <c r="U18" s="147"/>
    </row>
    <row r="19" spans="1:21" ht="13.8" outlineLevel="1" x14ac:dyDescent="0.25">
      <c r="A19" s="160"/>
      <c r="B19" s="161"/>
      <c r="C19" s="145"/>
      <c r="D19" s="146"/>
      <c r="E19" s="147"/>
      <c r="F19" s="146"/>
      <c r="G19" s="147"/>
      <c r="H19" s="147"/>
      <c r="I19" s="147"/>
      <c r="J19" s="147"/>
      <c r="K19" s="147"/>
      <c r="L19" s="147"/>
      <c r="M19" s="147"/>
      <c r="N19" s="147"/>
      <c r="O19" s="147"/>
      <c r="P19" s="147"/>
      <c r="Q19" s="147"/>
      <c r="R19" s="147"/>
      <c r="S19" s="147"/>
      <c r="T19" s="147"/>
      <c r="U19" s="147"/>
    </row>
    <row r="20" spans="1:21" ht="13.8" outlineLevel="1" x14ac:dyDescent="0.25">
      <c r="A20" s="160"/>
      <c r="B20" s="161"/>
      <c r="C20" s="145"/>
      <c r="D20" s="146"/>
      <c r="E20" s="147"/>
      <c r="F20" s="146"/>
      <c r="G20" s="147"/>
      <c r="H20" s="147"/>
      <c r="I20" s="147"/>
      <c r="J20" s="147"/>
      <c r="K20" s="147"/>
      <c r="L20" s="147"/>
      <c r="M20" s="147"/>
      <c r="N20" s="147"/>
      <c r="O20" s="147"/>
      <c r="P20" s="147"/>
      <c r="Q20" s="147"/>
      <c r="R20" s="147"/>
      <c r="S20" s="147"/>
      <c r="T20" s="147"/>
      <c r="U20" s="147"/>
    </row>
    <row r="21" spans="1:21" ht="15.75" customHeight="1" outlineLevel="1" x14ac:dyDescent="0.25">
      <c r="A21" s="160"/>
      <c r="B21" s="161"/>
      <c r="C21" s="145"/>
      <c r="D21" s="146"/>
      <c r="E21" s="147"/>
      <c r="F21" s="146"/>
      <c r="G21" s="147"/>
      <c r="H21" s="147"/>
      <c r="I21" s="147"/>
      <c r="J21" s="147"/>
      <c r="K21" s="147"/>
      <c r="L21" s="147"/>
      <c r="M21" s="147"/>
      <c r="N21" s="147"/>
      <c r="O21" s="147"/>
      <c r="P21" s="147"/>
      <c r="Q21" s="147"/>
      <c r="R21" s="147"/>
      <c r="S21" s="147"/>
      <c r="T21" s="147"/>
      <c r="U21" s="169"/>
    </row>
    <row r="22" spans="1:21" ht="15.75" customHeight="1" outlineLevel="1" x14ac:dyDescent="0.25">
      <c r="A22" s="160"/>
      <c r="B22" s="161"/>
      <c r="C22" s="145"/>
      <c r="D22" s="146"/>
      <c r="E22" s="147"/>
      <c r="F22" s="146"/>
      <c r="G22" s="147"/>
      <c r="H22" s="147"/>
      <c r="I22" s="147"/>
      <c r="J22" s="147"/>
      <c r="K22" s="147"/>
      <c r="L22" s="147"/>
      <c r="M22" s="147"/>
      <c r="N22" s="147"/>
      <c r="O22" s="147"/>
      <c r="P22" s="147"/>
      <c r="Q22" s="147"/>
      <c r="R22" s="147"/>
      <c r="S22" s="147"/>
      <c r="T22" s="147"/>
      <c r="U22" s="147"/>
    </row>
    <row r="23" spans="1:21" ht="15.75" customHeight="1" outlineLevel="1" x14ac:dyDescent="0.25">
      <c r="A23" s="160"/>
      <c r="B23" s="161"/>
      <c r="C23" s="145"/>
      <c r="D23" s="146"/>
      <c r="E23" s="147"/>
      <c r="F23" s="146"/>
      <c r="G23" s="147"/>
      <c r="H23" s="147"/>
      <c r="I23" s="147"/>
      <c r="J23" s="147"/>
      <c r="K23" s="147"/>
      <c r="L23" s="147"/>
      <c r="M23" s="147"/>
      <c r="N23" s="147"/>
      <c r="O23" s="147"/>
      <c r="P23" s="147"/>
      <c r="Q23" s="147"/>
      <c r="R23" s="147"/>
      <c r="S23" s="147"/>
      <c r="T23" s="147"/>
      <c r="U23" s="169"/>
    </row>
    <row r="24" spans="1:21" ht="15.75" customHeight="1" outlineLevel="1" x14ac:dyDescent="0.25">
      <c r="A24" s="160"/>
      <c r="B24" s="161"/>
      <c r="C24" s="145"/>
      <c r="D24" s="146"/>
      <c r="E24" s="147"/>
      <c r="F24" s="146"/>
      <c r="G24" s="147"/>
      <c r="H24" s="147"/>
      <c r="I24" s="147"/>
      <c r="J24" s="147"/>
      <c r="K24" s="147"/>
      <c r="L24" s="147"/>
      <c r="M24" s="147"/>
      <c r="N24" s="147"/>
      <c r="O24" s="147"/>
      <c r="P24" s="147"/>
      <c r="Q24" s="147"/>
      <c r="R24" s="147"/>
      <c r="S24" s="147"/>
      <c r="T24" s="147"/>
      <c r="U24" s="169"/>
    </row>
    <row r="25" spans="1:21" ht="15.75" customHeight="1" outlineLevel="1" x14ac:dyDescent="0.25">
      <c r="A25" s="160"/>
      <c r="B25" s="161"/>
      <c r="C25" s="145"/>
      <c r="D25" s="146"/>
      <c r="E25" s="147"/>
      <c r="F25" s="146"/>
      <c r="G25" s="147"/>
      <c r="H25" s="147"/>
      <c r="I25" s="147"/>
      <c r="J25" s="147"/>
      <c r="K25" s="147"/>
      <c r="L25" s="147"/>
      <c r="M25" s="147"/>
      <c r="N25" s="147"/>
      <c r="O25" s="147"/>
      <c r="P25" s="147"/>
      <c r="Q25" s="147"/>
      <c r="R25" s="147"/>
      <c r="S25" s="147"/>
      <c r="T25" s="147"/>
      <c r="U25" s="147"/>
    </row>
    <row r="26" spans="1:21" ht="15.75" customHeight="1" outlineLevel="1" x14ac:dyDescent="0.25">
      <c r="A26" s="160"/>
      <c r="B26" s="161"/>
      <c r="C26" s="145"/>
      <c r="D26" s="146"/>
      <c r="E26" s="147"/>
      <c r="F26" s="146"/>
      <c r="G26" s="147"/>
      <c r="H26" s="147"/>
      <c r="I26" s="147"/>
      <c r="J26" s="147"/>
      <c r="K26" s="147"/>
      <c r="L26" s="147"/>
      <c r="M26" s="147"/>
      <c r="N26" s="147"/>
      <c r="O26" s="147"/>
      <c r="P26" s="147"/>
      <c r="Q26" s="147"/>
      <c r="R26" s="147"/>
      <c r="S26" s="147"/>
      <c r="T26" s="147"/>
      <c r="U26" s="169"/>
    </row>
    <row r="27" spans="1:21" ht="15.75" customHeight="1" outlineLevel="1" x14ac:dyDescent="0.25">
      <c r="A27" s="160"/>
      <c r="B27" s="161"/>
      <c r="C27" s="161"/>
      <c r="D27" s="146"/>
      <c r="E27" s="147"/>
      <c r="F27" s="146"/>
      <c r="G27" s="147"/>
      <c r="H27" s="147"/>
      <c r="I27" s="147"/>
      <c r="J27" s="147"/>
      <c r="K27" s="147"/>
      <c r="L27" s="147"/>
      <c r="M27" s="147"/>
      <c r="N27" s="147"/>
      <c r="O27" s="147"/>
      <c r="P27" s="147"/>
      <c r="Q27" s="147"/>
      <c r="R27" s="147"/>
      <c r="S27" s="147"/>
      <c r="T27" s="147"/>
      <c r="U27" s="169"/>
    </row>
    <row r="28" spans="1:21" ht="15.75" customHeight="1" outlineLevel="1" x14ac:dyDescent="0.25">
      <c r="A28" s="160"/>
      <c r="B28" s="161"/>
      <c r="C28" s="145"/>
      <c r="D28" s="146"/>
      <c r="E28" s="147"/>
      <c r="F28" s="146"/>
      <c r="G28" s="147"/>
      <c r="H28" s="147"/>
      <c r="I28" s="147"/>
      <c r="J28" s="147"/>
      <c r="K28" s="147"/>
      <c r="L28" s="147"/>
      <c r="M28" s="147"/>
      <c r="N28" s="147"/>
      <c r="O28" s="147"/>
      <c r="P28" s="147"/>
      <c r="Q28" s="147"/>
      <c r="R28" s="147"/>
      <c r="S28" s="147"/>
      <c r="T28" s="147"/>
      <c r="U28" s="169"/>
    </row>
    <row r="29" spans="1:21" ht="15.75" customHeight="1" outlineLevel="1" x14ac:dyDescent="0.25">
      <c r="A29" s="160"/>
      <c r="B29" s="161"/>
      <c r="C29" s="145"/>
      <c r="D29" s="146"/>
      <c r="E29" s="147"/>
      <c r="F29" s="146"/>
      <c r="G29" s="147"/>
      <c r="H29" s="147"/>
      <c r="I29" s="147"/>
      <c r="J29" s="147"/>
      <c r="K29" s="147"/>
      <c r="L29" s="147"/>
      <c r="M29" s="147"/>
      <c r="N29" s="147"/>
      <c r="O29" s="147"/>
      <c r="P29" s="147"/>
      <c r="Q29" s="147"/>
      <c r="R29" s="147"/>
      <c r="S29" s="147"/>
      <c r="T29" s="147"/>
      <c r="U29" s="147"/>
    </row>
    <row r="30" spans="1:21" ht="15.75" customHeight="1" outlineLevel="1" x14ac:dyDescent="0.25">
      <c r="A30" s="160"/>
      <c r="B30" s="161"/>
      <c r="C30" s="145"/>
      <c r="D30" s="146"/>
      <c r="E30" s="147"/>
      <c r="F30" s="146"/>
      <c r="G30" s="147"/>
      <c r="H30" s="147"/>
      <c r="I30" s="147"/>
      <c r="J30" s="147"/>
      <c r="K30" s="147"/>
      <c r="L30" s="147"/>
      <c r="M30" s="147"/>
      <c r="N30" s="147"/>
      <c r="O30" s="147"/>
      <c r="P30" s="147"/>
      <c r="Q30" s="147"/>
      <c r="R30" s="147"/>
      <c r="S30" s="147"/>
      <c r="T30" s="147"/>
      <c r="U30" s="147"/>
    </row>
    <row r="31" spans="1:21" ht="15.75" customHeight="1" outlineLevel="1" x14ac:dyDescent="0.25">
      <c r="A31" s="160"/>
      <c r="B31" s="161"/>
      <c r="C31" s="145"/>
      <c r="D31" s="146"/>
      <c r="E31" s="147"/>
      <c r="F31" s="146"/>
      <c r="G31" s="147"/>
      <c r="H31" s="147"/>
      <c r="I31" s="147"/>
      <c r="J31" s="147"/>
      <c r="K31" s="147"/>
      <c r="L31" s="147"/>
      <c r="M31" s="147"/>
      <c r="N31" s="147"/>
      <c r="O31" s="147"/>
      <c r="P31" s="147"/>
      <c r="Q31" s="147"/>
      <c r="R31" s="147"/>
      <c r="S31" s="147"/>
      <c r="T31" s="147"/>
      <c r="U31" s="169"/>
    </row>
    <row r="32" spans="1:21" ht="15.75" customHeight="1" outlineLevel="1" x14ac:dyDescent="0.25">
      <c r="A32" s="160"/>
      <c r="B32" s="161"/>
      <c r="C32" s="145"/>
      <c r="D32" s="146"/>
      <c r="E32" s="147"/>
      <c r="F32" s="146"/>
      <c r="G32" s="147"/>
      <c r="H32" s="147"/>
      <c r="I32" s="147"/>
      <c r="J32" s="147"/>
      <c r="K32" s="147"/>
      <c r="L32" s="147"/>
      <c r="M32" s="147"/>
      <c r="N32" s="147"/>
      <c r="O32" s="147"/>
      <c r="P32" s="147"/>
      <c r="Q32" s="147"/>
      <c r="R32" s="147"/>
      <c r="S32" s="147"/>
      <c r="T32" s="147"/>
      <c r="U32" s="169"/>
    </row>
    <row r="33" spans="1:21" ht="15.75" customHeight="1" outlineLevel="1" x14ac:dyDescent="0.25">
      <c r="A33" s="160"/>
      <c r="B33" s="161"/>
      <c r="C33" s="145"/>
      <c r="D33" s="146"/>
      <c r="E33" s="147"/>
      <c r="F33" s="146"/>
      <c r="G33" s="147"/>
      <c r="H33" s="147"/>
      <c r="I33" s="147"/>
      <c r="J33" s="147"/>
      <c r="K33" s="147"/>
      <c r="L33" s="147"/>
      <c r="M33" s="147"/>
      <c r="N33" s="147"/>
      <c r="O33" s="147"/>
      <c r="P33" s="147"/>
      <c r="Q33" s="147"/>
      <c r="R33" s="147"/>
      <c r="S33" s="147"/>
      <c r="T33" s="147"/>
      <c r="U33" s="169"/>
    </row>
    <row r="34" spans="1:21" ht="15.75" customHeight="1" outlineLevel="1" x14ac:dyDescent="0.25">
      <c r="A34" s="160"/>
      <c r="B34" s="161"/>
      <c r="C34" s="145"/>
      <c r="D34" s="146"/>
      <c r="E34" s="147"/>
      <c r="F34" s="146"/>
      <c r="G34" s="147"/>
      <c r="H34" s="147"/>
      <c r="I34" s="147"/>
      <c r="J34" s="147"/>
      <c r="K34" s="147"/>
      <c r="L34" s="147"/>
      <c r="M34" s="147"/>
      <c r="N34" s="147"/>
      <c r="O34" s="147"/>
      <c r="P34" s="147"/>
      <c r="Q34" s="147"/>
      <c r="R34" s="147"/>
      <c r="S34" s="147"/>
      <c r="T34" s="147"/>
      <c r="U34" s="147"/>
    </row>
    <row r="35" spans="1:21" ht="15.75" customHeight="1" outlineLevel="1" x14ac:dyDescent="0.25">
      <c r="A35" s="160"/>
      <c r="B35" s="161"/>
      <c r="C35" s="145"/>
      <c r="D35" s="146"/>
      <c r="E35" s="147"/>
      <c r="F35" s="146"/>
      <c r="G35" s="147"/>
      <c r="H35" s="147"/>
      <c r="I35" s="147"/>
      <c r="J35" s="147"/>
      <c r="K35" s="147"/>
      <c r="L35" s="147"/>
      <c r="M35" s="147"/>
      <c r="N35" s="147"/>
      <c r="O35" s="147"/>
      <c r="P35" s="147"/>
      <c r="Q35" s="147"/>
      <c r="R35" s="147"/>
      <c r="S35" s="147"/>
      <c r="T35" s="147"/>
      <c r="U35" s="169"/>
    </row>
    <row r="36" spans="1:21" ht="15.75" customHeight="1" outlineLevel="1" x14ac:dyDescent="0.25">
      <c r="A36" s="160"/>
      <c r="B36" s="161"/>
      <c r="C36" s="145"/>
      <c r="D36" s="146"/>
      <c r="E36" s="147"/>
      <c r="F36" s="146"/>
      <c r="G36" s="147"/>
      <c r="H36" s="147"/>
      <c r="I36" s="147"/>
      <c r="J36" s="147"/>
      <c r="K36" s="147"/>
      <c r="L36" s="147"/>
      <c r="M36" s="147"/>
      <c r="N36" s="147"/>
      <c r="O36" s="147"/>
      <c r="P36" s="147"/>
      <c r="Q36" s="147"/>
      <c r="R36" s="147"/>
      <c r="S36" s="147"/>
      <c r="T36" s="147"/>
      <c r="U36" s="169"/>
    </row>
    <row r="37" spans="1:21" ht="15.75" customHeight="1" outlineLevel="1" x14ac:dyDescent="0.25">
      <c r="A37" s="160"/>
      <c r="B37" s="161"/>
      <c r="C37" s="145"/>
      <c r="D37" s="146"/>
      <c r="E37" s="147"/>
      <c r="F37" s="146"/>
      <c r="G37" s="147"/>
      <c r="H37" s="147"/>
      <c r="I37" s="147"/>
      <c r="J37" s="147"/>
      <c r="K37" s="147"/>
      <c r="L37" s="147"/>
      <c r="M37" s="147"/>
      <c r="N37" s="147"/>
      <c r="O37" s="147"/>
      <c r="P37" s="147"/>
      <c r="Q37" s="147"/>
      <c r="R37" s="147"/>
      <c r="S37" s="147"/>
      <c r="T37" s="147"/>
      <c r="U37" s="169"/>
    </row>
    <row r="38" spans="1:21" ht="15.75" customHeight="1" outlineLevel="1" x14ac:dyDescent="0.25">
      <c r="A38" s="160"/>
      <c r="B38" s="161"/>
      <c r="C38" s="145"/>
      <c r="D38" s="146"/>
      <c r="E38" s="147"/>
      <c r="F38" s="146"/>
      <c r="G38" s="147"/>
      <c r="H38" s="147"/>
      <c r="I38" s="147"/>
      <c r="J38" s="147"/>
      <c r="K38" s="147"/>
      <c r="L38" s="147"/>
      <c r="M38" s="147"/>
      <c r="N38" s="147"/>
      <c r="O38" s="147"/>
      <c r="P38" s="147"/>
      <c r="Q38" s="147"/>
      <c r="R38" s="147"/>
      <c r="S38" s="147"/>
      <c r="T38" s="147"/>
      <c r="U38" s="147"/>
    </row>
    <row r="39" spans="1:21" ht="15.75" customHeight="1" outlineLevel="1" x14ac:dyDescent="0.25">
      <c r="A39" s="160"/>
      <c r="B39" s="161"/>
      <c r="C39" s="145"/>
      <c r="D39" s="146"/>
      <c r="E39" s="147"/>
      <c r="F39" s="146"/>
      <c r="G39" s="147"/>
      <c r="H39" s="147"/>
      <c r="I39" s="147"/>
      <c r="J39" s="147"/>
      <c r="K39" s="147"/>
      <c r="L39" s="147"/>
      <c r="M39" s="147"/>
      <c r="N39" s="147"/>
      <c r="O39" s="147"/>
      <c r="P39" s="147"/>
      <c r="Q39" s="147"/>
      <c r="R39" s="147"/>
      <c r="S39" s="147"/>
      <c r="T39" s="147"/>
      <c r="U39" s="169"/>
    </row>
    <row r="40" spans="1:21" ht="15.75" customHeight="1" outlineLevel="1" x14ac:dyDescent="0.25">
      <c r="A40" s="160"/>
      <c r="B40" s="161"/>
      <c r="C40" s="145"/>
      <c r="D40" s="146"/>
      <c r="E40" s="147"/>
      <c r="F40" s="146"/>
      <c r="G40" s="147"/>
      <c r="H40" s="147"/>
      <c r="I40" s="147"/>
      <c r="J40" s="147"/>
      <c r="K40" s="147"/>
      <c r="L40" s="147"/>
      <c r="M40" s="147"/>
      <c r="N40" s="147"/>
      <c r="O40" s="147"/>
      <c r="P40" s="147"/>
      <c r="Q40" s="147"/>
      <c r="R40" s="147"/>
      <c r="S40" s="147"/>
      <c r="T40" s="147"/>
      <c r="U40" s="169"/>
    </row>
    <row r="41" spans="1:21" ht="15.75" customHeight="1" outlineLevel="1" x14ac:dyDescent="0.25">
      <c r="A41" s="160"/>
      <c r="B41" s="161"/>
      <c r="C41" s="145"/>
      <c r="D41" s="146"/>
      <c r="E41" s="147"/>
      <c r="F41" s="146"/>
      <c r="G41" s="147"/>
      <c r="H41" s="147"/>
      <c r="I41" s="147"/>
      <c r="J41" s="147"/>
      <c r="K41" s="147"/>
      <c r="L41" s="147"/>
      <c r="M41" s="147"/>
      <c r="N41" s="147"/>
      <c r="O41" s="147"/>
      <c r="P41" s="147"/>
      <c r="Q41" s="147"/>
      <c r="R41" s="147"/>
      <c r="S41" s="147"/>
      <c r="T41" s="147"/>
      <c r="U41" s="147"/>
    </row>
    <row r="42" spans="1:21" ht="15.75" customHeight="1" outlineLevel="1" x14ac:dyDescent="0.25">
      <c r="A42" s="160"/>
      <c r="B42" s="161"/>
      <c r="C42" s="145"/>
      <c r="D42" s="146"/>
      <c r="E42" s="147"/>
      <c r="F42" s="146"/>
      <c r="G42" s="147"/>
      <c r="H42" s="147"/>
      <c r="I42" s="147"/>
      <c r="J42" s="147"/>
      <c r="K42" s="147"/>
      <c r="L42" s="147"/>
      <c r="M42" s="147"/>
      <c r="N42" s="147"/>
      <c r="O42" s="147"/>
      <c r="P42" s="147"/>
      <c r="Q42" s="147"/>
      <c r="R42" s="147"/>
      <c r="S42" s="147"/>
      <c r="T42" s="147"/>
      <c r="U42" s="169"/>
    </row>
    <row r="43" spans="1:21" ht="15.75" customHeight="1" outlineLevel="1" x14ac:dyDescent="0.25">
      <c r="A43" s="160"/>
      <c r="B43" s="161"/>
      <c r="C43" s="145"/>
      <c r="D43" s="146"/>
      <c r="E43" s="147"/>
      <c r="F43" s="146"/>
      <c r="G43" s="147"/>
      <c r="H43" s="147"/>
      <c r="I43" s="147"/>
      <c r="J43" s="147"/>
      <c r="K43" s="147"/>
      <c r="L43" s="147"/>
      <c r="M43" s="147"/>
      <c r="N43" s="147"/>
      <c r="O43" s="147"/>
      <c r="P43" s="147"/>
      <c r="Q43" s="147"/>
      <c r="R43" s="147"/>
      <c r="S43" s="147"/>
      <c r="T43" s="147"/>
      <c r="U43" s="147"/>
    </row>
    <row r="44" spans="1:21" ht="15.75" customHeight="1" outlineLevel="1" x14ac:dyDescent="0.25">
      <c r="A44" s="160"/>
      <c r="B44" s="161"/>
      <c r="C44" s="145"/>
      <c r="D44" s="146"/>
      <c r="E44" s="147"/>
      <c r="F44" s="146"/>
      <c r="G44" s="147"/>
      <c r="H44" s="147"/>
      <c r="I44" s="147"/>
      <c r="J44" s="147"/>
      <c r="K44" s="147"/>
      <c r="L44" s="147"/>
      <c r="M44" s="147"/>
      <c r="N44" s="147"/>
      <c r="O44" s="147"/>
      <c r="P44" s="147"/>
      <c r="Q44" s="147"/>
      <c r="R44" s="147"/>
      <c r="S44" s="147"/>
      <c r="T44" s="147"/>
      <c r="U44" s="147"/>
    </row>
    <row r="45" spans="1:21" ht="15.75" customHeight="1" outlineLevel="1" x14ac:dyDescent="0.25">
      <c r="A45" s="160"/>
      <c r="B45" s="161"/>
      <c r="C45" s="145"/>
      <c r="D45" s="146"/>
      <c r="E45" s="147"/>
      <c r="F45" s="146"/>
      <c r="G45" s="147"/>
      <c r="H45" s="147"/>
      <c r="I45" s="147"/>
      <c r="J45" s="147"/>
      <c r="K45" s="147"/>
      <c r="L45" s="147"/>
      <c r="M45" s="147"/>
      <c r="N45" s="147"/>
      <c r="O45" s="147"/>
      <c r="P45" s="147"/>
      <c r="Q45" s="147"/>
      <c r="R45" s="147"/>
      <c r="S45" s="147"/>
      <c r="T45" s="147"/>
      <c r="U45" s="169"/>
    </row>
    <row r="46" spans="1:21" ht="15.75" customHeight="1" outlineLevel="1" x14ac:dyDescent="0.25">
      <c r="A46" s="160"/>
      <c r="B46" s="161"/>
      <c r="C46" s="145"/>
      <c r="D46" s="146"/>
      <c r="E46" s="147"/>
      <c r="F46" s="146"/>
      <c r="G46" s="147"/>
      <c r="H46" s="147"/>
      <c r="I46" s="147"/>
      <c r="J46" s="147"/>
      <c r="K46" s="147"/>
      <c r="L46" s="147"/>
      <c r="M46" s="147"/>
      <c r="N46" s="147"/>
      <c r="O46" s="147"/>
      <c r="P46" s="147"/>
      <c r="Q46" s="147"/>
      <c r="R46" s="147"/>
      <c r="S46" s="147"/>
      <c r="T46" s="147"/>
      <c r="U46" s="169"/>
    </row>
    <row r="47" spans="1:21" ht="15.75" customHeight="1" outlineLevel="1" x14ac:dyDescent="0.25">
      <c r="A47" s="160"/>
      <c r="B47" s="161"/>
      <c r="C47" s="145"/>
      <c r="D47" s="146"/>
      <c r="E47" s="147"/>
      <c r="F47" s="146"/>
      <c r="G47" s="147"/>
      <c r="H47" s="147"/>
      <c r="I47" s="147"/>
      <c r="J47" s="147"/>
      <c r="K47" s="147"/>
      <c r="L47" s="147"/>
      <c r="M47" s="147"/>
      <c r="N47" s="147"/>
      <c r="O47" s="147"/>
      <c r="P47" s="147"/>
      <c r="Q47" s="147"/>
      <c r="R47" s="147"/>
      <c r="S47" s="147"/>
      <c r="T47" s="147"/>
      <c r="U47" s="147"/>
    </row>
    <row r="48" spans="1:21" ht="15.75" customHeight="1" outlineLevel="1" x14ac:dyDescent="0.25">
      <c r="A48" s="160"/>
      <c r="B48" s="161"/>
      <c r="C48" s="145"/>
      <c r="D48" s="146"/>
      <c r="E48" s="147"/>
      <c r="F48" s="146"/>
      <c r="G48" s="147"/>
      <c r="H48" s="147"/>
      <c r="I48" s="147"/>
      <c r="J48" s="147"/>
      <c r="K48" s="147"/>
      <c r="L48" s="147"/>
      <c r="M48" s="147"/>
      <c r="N48" s="147"/>
      <c r="O48" s="147"/>
      <c r="P48" s="147"/>
      <c r="Q48" s="147"/>
      <c r="R48" s="147"/>
      <c r="S48" s="147"/>
      <c r="T48" s="147"/>
      <c r="U48" s="147"/>
    </row>
    <row r="49" spans="1:21" ht="15.75" customHeight="1" outlineLevel="1" x14ac:dyDescent="0.25">
      <c r="A49" s="160"/>
      <c r="B49" s="161"/>
      <c r="C49" s="145"/>
      <c r="D49" s="146"/>
      <c r="E49" s="147"/>
      <c r="F49" s="146"/>
      <c r="G49" s="147"/>
      <c r="H49" s="147"/>
      <c r="I49" s="147"/>
      <c r="J49" s="147"/>
      <c r="K49" s="147"/>
      <c r="L49" s="147"/>
      <c r="M49" s="147"/>
      <c r="N49" s="147"/>
      <c r="O49" s="147"/>
      <c r="P49" s="147"/>
      <c r="Q49" s="147"/>
      <c r="R49" s="147"/>
      <c r="S49" s="147"/>
      <c r="T49" s="147"/>
      <c r="U49" s="169"/>
    </row>
    <row r="50" spans="1:21" ht="15.75" customHeight="1" outlineLevel="1" x14ac:dyDescent="0.25">
      <c r="A50" s="160"/>
      <c r="B50" s="161"/>
      <c r="C50" s="145"/>
      <c r="D50" s="146"/>
      <c r="E50" s="147"/>
      <c r="F50" s="146"/>
      <c r="G50" s="147"/>
      <c r="H50" s="147"/>
      <c r="I50" s="147"/>
      <c r="J50" s="147"/>
      <c r="K50" s="147"/>
      <c r="L50" s="147"/>
      <c r="M50" s="147"/>
      <c r="N50" s="147"/>
      <c r="O50" s="147"/>
      <c r="P50" s="147"/>
      <c r="Q50" s="147"/>
      <c r="R50" s="147"/>
      <c r="S50" s="147"/>
      <c r="T50" s="147"/>
      <c r="U50" s="169"/>
    </row>
    <row r="51" spans="1:21" ht="15.75" customHeight="1" outlineLevel="1" x14ac:dyDescent="0.25">
      <c r="A51" s="160"/>
      <c r="B51" s="161"/>
      <c r="C51" s="145"/>
      <c r="D51" s="146"/>
      <c r="E51" s="147"/>
      <c r="F51" s="146"/>
      <c r="G51" s="147"/>
      <c r="H51" s="147"/>
      <c r="I51" s="147"/>
      <c r="J51" s="147"/>
      <c r="K51" s="147"/>
      <c r="L51" s="147"/>
      <c r="M51" s="147"/>
      <c r="N51" s="147"/>
      <c r="O51" s="147"/>
      <c r="P51" s="147"/>
      <c r="Q51" s="147"/>
      <c r="R51" s="147"/>
      <c r="S51" s="147"/>
      <c r="T51" s="147"/>
      <c r="U51" s="169"/>
    </row>
    <row r="52" spans="1:21" ht="15.75" customHeight="1" outlineLevel="1" x14ac:dyDescent="0.25">
      <c r="A52" s="160"/>
      <c r="B52" s="161"/>
      <c r="C52" s="145"/>
      <c r="D52" s="146"/>
      <c r="E52" s="147"/>
      <c r="F52" s="146"/>
      <c r="G52" s="147"/>
      <c r="H52" s="147"/>
      <c r="I52" s="147"/>
      <c r="J52" s="147"/>
      <c r="K52" s="147"/>
      <c r="L52" s="147"/>
      <c r="M52" s="147"/>
      <c r="N52" s="147"/>
      <c r="O52" s="147"/>
      <c r="P52" s="147"/>
      <c r="Q52" s="147"/>
      <c r="R52" s="147"/>
      <c r="S52" s="147"/>
      <c r="T52" s="147"/>
      <c r="U52" s="169"/>
    </row>
    <row r="53" spans="1:21" ht="15.75" customHeight="1" outlineLevel="1" x14ac:dyDescent="0.25">
      <c r="A53" s="160"/>
      <c r="B53" s="161"/>
      <c r="C53" s="145"/>
      <c r="D53" s="146"/>
      <c r="E53" s="147"/>
      <c r="F53" s="146"/>
      <c r="G53" s="147"/>
      <c r="H53" s="147"/>
      <c r="I53" s="147"/>
      <c r="J53" s="147"/>
      <c r="K53" s="147"/>
      <c r="L53" s="147"/>
      <c r="M53" s="147"/>
      <c r="N53" s="147"/>
      <c r="O53" s="147"/>
      <c r="P53" s="147"/>
      <c r="Q53" s="147"/>
      <c r="R53" s="147"/>
      <c r="S53" s="147"/>
      <c r="T53" s="147"/>
      <c r="U53" s="147"/>
    </row>
    <row r="54" spans="1:21" ht="15.75" customHeight="1" outlineLevel="1" x14ac:dyDescent="0.25">
      <c r="A54" s="160"/>
      <c r="B54" s="161"/>
      <c r="C54" s="145"/>
      <c r="D54" s="146"/>
      <c r="E54" s="147"/>
      <c r="F54" s="146"/>
      <c r="G54" s="147"/>
      <c r="H54" s="147"/>
      <c r="I54" s="147"/>
      <c r="J54" s="147"/>
      <c r="K54" s="147"/>
      <c r="L54" s="147"/>
      <c r="M54" s="147"/>
      <c r="N54" s="147"/>
      <c r="O54" s="147"/>
      <c r="P54" s="147"/>
      <c r="Q54" s="147"/>
      <c r="R54" s="147"/>
      <c r="S54" s="147"/>
      <c r="T54" s="147"/>
      <c r="U54" s="169"/>
    </row>
    <row r="55" spans="1:21" ht="15.75" customHeight="1" outlineLevel="1" x14ac:dyDescent="0.25">
      <c r="A55" s="160"/>
      <c r="B55" s="161"/>
      <c r="C55" s="145"/>
      <c r="D55" s="146"/>
      <c r="E55" s="147"/>
      <c r="F55" s="146"/>
      <c r="G55" s="147"/>
      <c r="H55" s="147"/>
      <c r="I55" s="147"/>
      <c r="J55" s="147"/>
      <c r="K55" s="147"/>
      <c r="L55" s="147"/>
      <c r="M55" s="147"/>
      <c r="N55" s="147"/>
      <c r="O55" s="147"/>
      <c r="P55" s="147"/>
      <c r="Q55" s="147"/>
      <c r="R55" s="147"/>
      <c r="S55" s="147"/>
      <c r="T55" s="147"/>
      <c r="U55" s="169"/>
    </row>
    <row r="56" spans="1:21" ht="15.75" customHeight="1" outlineLevel="1" x14ac:dyDescent="0.25">
      <c r="A56" s="160"/>
      <c r="B56" s="161"/>
      <c r="C56" s="145"/>
      <c r="D56" s="146"/>
      <c r="E56" s="147"/>
      <c r="F56" s="146"/>
      <c r="G56" s="147"/>
      <c r="H56" s="147"/>
      <c r="I56" s="147"/>
      <c r="J56" s="147"/>
      <c r="K56" s="147"/>
      <c r="L56" s="147"/>
      <c r="M56" s="147"/>
      <c r="N56" s="147"/>
      <c r="O56" s="147"/>
      <c r="P56" s="147"/>
      <c r="Q56" s="147"/>
      <c r="R56" s="147"/>
      <c r="S56" s="147"/>
      <c r="T56" s="147"/>
      <c r="U56" s="169"/>
    </row>
    <row r="57" spans="1:21" ht="15.75" customHeight="1" outlineLevel="1" x14ac:dyDescent="0.25">
      <c r="A57" s="160"/>
      <c r="B57" s="161"/>
      <c r="C57" s="145"/>
      <c r="D57" s="146"/>
      <c r="E57" s="147"/>
      <c r="F57" s="146"/>
      <c r="G57" s="147"/>
      <c r="H57" s="147"/>
      <c r="I57" s="147"/>
      <c r="J57" s="147"/>
      <c r="K57" s="147"/>
      <c r="L57" s="147"/>
      <c r="M57" s="147"/>
      <c r="N57" s="147"/>
      <c r="O57" s="147"/>
      <c r="P57" s="147"/>
      <c r="Q57" s="147"/>
      <c r="R57" s="147"/>
      <c r="S57" s="147"/>
      <c r="T57" s="147"/>
      <c r="U57" s="169"/>
    </row>
    <row r="58" spans="1:21" ht="15.75" customHeight="1" outlineLevel="1" x14ac:dyDescent="0.25">
      <c r="A58" s="160"/>
      <c r="B58" s="161"/>
      <c r="C58" s="145"/>
      <c r="D58" s="146"/>
      <c r="E58" s="147"/>
      <c r="F58" s="146"/>
      <c r="G58" s="147"/>
      <c r="H58" s="147"/>
      <c r="I58" s="147"/>
      <c r="J58" s="147"/>
      <c r="K58" s="147"/>
      <c r="L58" s="147"/>
      <c r="M58" s="147"/>
      <c r="N58" s="147"/>
      <c r="O58" s="147"/>
      <c r="P58" s="147"/>
      <c r="Q58" s="147"/>
      <c r="R58" s="147"/>
      <c r="S58" s="147"/>
      <c r="T58" s="147"/>
      <c r="U58" s="169"/>
    </row>
    <row r="59" spans="1:21" ht="15.75" customHeight="1" outlineLevel="1" x14ac:dyDescent="0.25">
      <c r="A59" s="160"/>
      <c r="B59" s="161"/>
      <c r="C59" s="145"/>
      <c r="D59" s="146"/>
      <c r="E59" s="147"/>
      <c r="F59" s="146"/>
      <c r="G59" s="147"/>
      <c r="H59" s="147"/>
      <c r="I59" s="147"/>
      <c r="J59" s="147"/>
      <c r="K59" s="147"/>
      <c r="L59" s="147"/>
      <c r="M59" s="147"/>
      <c r="N59" s="147"/>
      <c r="O59" s="147"/>
      <c r="P59" s="147"/>
      <c r="Q59" s="147"/>
      <c r="R59" s="147"/>
      <c r="S59" s="147"/>
      <c r="T59" s="147"/>
      <c r="U59" s="169"/>
    </row>
    <row r="60" spans="1:21" ht="15.75" customHeight="1" outlineLevel="1" x14ac:dyDescent="0.25">
      <c r="A60" s="160"/>
      <c r="B60" s="161"/>
      <c r="C60" s="145"/>
      <c r="D60" s="146"/>
      <c r="E60" s="147"/>
      <c r="F60" s="146"/>
      <c r="G60" s="147"/>
      <c r="H60" s="147"/>
      <c r="I60" s="147"/>
      <c r="J60" s="147"/>
      <c r="K60" s="147"/>
      <c r="L60" s="147"/>
      <c r="M60" s="147"/>
      <c r="N60" s="147"/>
      <c r="O60" s="147"/>
      <c r="P60" s="147"/>
      <c r="Q60" s="147"/>
      <c r="R60" s="147"/>
      <c r="S60" s="147"/>
      <c r="T60" s="147"/>
      <c r="U60" s="147"/>
    </row>
    <row r="61" spans="1:21" ht="15.75" customHeight="1" outlineLevel="1" x14ac:dyDescent="0.25">
      <c r="A61" s="160"/>
      <c r="B61" s="161"/>
      <c r="C61" s="145"/>
      <c r="D61" s="146"/>
      <c r="E61" s="147"/>
      <c r="F61" s="146"/>
      <c r="G61" s="147"/>
      <c r="H61" s="147"/>
      <c r="I61" s="147"/>
      <c r="J61" s="147"/>
      <c r="K61" s="147"/>
      <c r="L61" s="147"/>
      <c r="M61" s="147"/>
      <c r="N61" s="147"/>
      <c r="O61" s="147"/>
      <c r="P61" s="147"/>
      <c r="Q61" s="147"/>
      <c r="R61" s="147"/>
      <c r="S61" s="147"/>
      <c r="T61" s="147"/>
      <c r="U61" s="147"/>
    </row>
    <row r="62" spans="1:21" ht="15.75" customHeight="1" outlineLevel="1" x14ac:dyDescent="0.25">
      <c r="A62" s="160"/>
      <c r="B62" s="161"/>
      <c r="C62" s="145"/>
      <c r="D62" s="146"/>
      <c r="E62" s="147"/>
      <c r="F62" s="146"/>
      <c r="G62" s="147"/>
      <c r="H62" s="147"/>
      <c r="I62" s="147"/>
      <c r="J62" s="147"/>
      <c r="K62" s="147"/>
      <c r="L62" s="147"/>
      <c r="M62" s="147"/>
      <c r="N62" s="147"/>
      <c r="O62" s="147"/>
      <c r="P62" s="147"/>
      <c r="Q62" s="147"/>
      <c r="R62" s="147"/>
      <c r="S62" s="147"/>
      <c r="T62" s="147"/>
      <c r="U62" s="169"/>
    </row>
    <row r="63" spans="1:21" ht="15.75" customHeight="1" outlineLevel="1" x14ac:dyDescent="0.25">
      <c r="A63" s="160"/>
      <c r="B63" s="161"/>
      <c r="C63" s="145"/>
      <c r="D63" s="146"/>
      <c r="E63" s="147"/>
      <c r="F63" s="146"/>
      <c r="G63" s="147"/>
      <c r="H63" s="147"/>
      <c r="I63" s="147"/>
      <c r="J63" s="147"/>
      <c r="K63" s="147"/>
      <c r="L63" s="147"/>
      <c r="M63" s="147"/>
      <c r="N63" s="147"/>
      <c r="O63" s="147"/>
      <c r="P63" s="147"/>
      <c r="Q63" s="147"/>
      <c r="R63" s="147"/>
      <c r="S63" s="147"/>
      <c r="T63" s="147"/>
      <c r="U63" s="147"/>
    </row>
    <row r="64" spans="1:21" ht="15.75" customHeight="1" outlineLevel="1" x14ac:dyDescent="0.25">
      <c r="A64" s="160"/>
      <c r="B64" s="161"/>
      <c r="C64" s="145"/>
      <c r="D64" s="146"/>
      <c r="E64" s="147"/>
      <c r="F64" s="146"/>
      <c r="G64" s="147"/>
      <c r="H64" s="147"/>
      <c r="I64" s="147"/>
      <c r="J64" s="147"/>
      <c r="K64" s="147"/>
      <c r="L64" s="147"/>
      <c r="M64" s="147"/>
      <c r="N64" s="147"/>
      <c r="O64" s="147"/>
      <c r="P64" s="147"/>
      <c r="Q64" s="147"/>
      <c r="R64" s="147"/>
      <c r="S64" s="147"/>
      <c r="T64" s="147"/>
      <c r="U64" s="169"/>
    </row>
    <row r="65" spans="1:21" ht="15.75" customHeight="1" outlineLevel="1" x14ac:dyDescent="0.25">
      <c r="A65" s="160"/>
      <c r="B65" s="161"/>
      <c r="C65" s="145"/>
      <c r="D65" s="146"/>
      <c r="E65" s="147"/>
      <c r="F65" s="146"/>
      <c r="G65" s="147"/>
      <c r="H65" s="147"/>
      <c r="I65" s="147"/>
      <c r="J65" s="147"/>
      <c r="K65" s="147"/>
      <c r="L65" s="147"/>
      <c r="M65" s="147"/>
      <c r="N65" s="147"/>
      <c r="O65" s="147"/>
      <c r="P65" s="147"/>
      <c r="Q65" s="147"/>
      <c r="R65" s="147"/>
      <c r="S65" s="147"/>
      <c r="T65" s="147"/>
      <c r="U65" s="147"/>
    </row>
    <row r="66" spans="1:21" ht="15.75" customHeight="1" outlineLevel="1" x14ac:dyDescent="0.25">
      <c r="A66" s="160"/>
      <c r="B66" s="161"/>
      <c r="C66" s="145"/>
      <c r="D66" s="146"/>
      <c r="E66" s="147"/>
      <c r="F66" s="146"/>
      <c r="G66" s="147"/>
      <c r="H66" s="147"/>
      <c r="I66" s="147"/>
      <c r="J66" s="147"/>
      <c r="K66" s="147"/>
      <c r="L66" s="147"/>
      <c r="M66" s="147"/>
      <c r="N66" s="147"/>
      <c r="O66" s="147"/>
      <c r="P66" s="147"/>
      <c r="Q66" s="147"/>
      <c r="R66" s="147"/>
      <c r="S66" s="147"/>
      <c r="T66" s="147"/>
      <c r="U66" s="169"/>
    </row>
    <row r="67" spans="1:21" ht="15.75" customHeight="1" outlineLevel="1" x14ac:dyDescent="0.25">
      <c r="A67" s="160"/>
      <c r="B67" s="161"/>
      <c r="C67" s="145"/>
      <c r="D67" s="146"/>
      <c r="E67" s="147"/>
      <c r="F67" s="146"/>
      <c r="G67" s="147"/>
      <c r="H67" s="147"/>
      <c r="I67" s="147"/>
      <c r="J67" s="147"/>
      <c r="K67" s="147"/>
      <c r="L67" s="147"/>
      <c r="M67" s="147"/>
      <c r="N67" s="147"/>
      <c r="O67" s="147"/>
      <c r="P67" s="147"/>
      <c r="Q67" s="147"/>
      <c r="R67" s="147"/>
      <c r="S67" s="147"/>
      <c r="T67" s="147"/>
      <c r="U67" s="169"/>
    </row>
    <row r="68" spans="1:21" ht="15.75" customHeight="1" outlineLevel="1" x14ac:dyDescent="0.25">
      <c r="A68" s="160"/>
      <c r="B68" s="161"/>
      <c r="C68" s="145"/>
      <c r="D68" s="146"/>
      <c r="E68" s="147"/>
      <c r="F68" s="146"/>
      <c r="G68" s="147"/>
      <c r="H68" s="147"/>
      <c r="I68" s="147"/>
      <c r="J68" s="147"/>
      <c r="K68" s="147"/>
      <c r="L68" s="147"/>
      <c r="M68" s="147"/>
      <c r="N68" s="147"/>
      <c r="O68" s="147"/>
      <c r="P68" s="147"/>
      <c r="Q68" s="147"/>
      <c r="R68" s="147"/>
      <c r="S68" s="147"/>
      <c r="T68" s="147"/>
      <c r="U68" s="169"/>
    </row>
    <row r="69" spans="1:21" ht="15.75" customHeight="1" outlineLevel="1" x14ac:dyDescent="0.25">
      <c r="A69" s="160"/>
      <c r="B69" s="161"/>
      <c r="C69" s="145"/>
      <c r="D69" s="146"/>
      <c r="E69" s="147"/>
      <c r="F69" s="146"/>
      <c r="G69" s="147"/>
      <c r="H69" s="147"/>
      <c r="I69" s="147"/>
      <c r="J69" s="147"/>
      <c r="K69" s="147"/>
      <c r="L69" s="147"/>
      <c r="M69" s="147"/>
      <c r="N69" s="147"/>
      <c r="O69" s="147"/>
      <c r="P69" s="147"/>
      <c r="Q69" s="147"/>
      <c r="R69" s="147"/>
      <c r="S69" s="147"/>
      <c r="T69" s="147"/>
      <c r="U69" s="147"/>
    </row>
    <row r="70" spans="1:21" ht="15.75" customHeight="1" outlineLevel="1" x14ac:dyDescent="0.25">
      <c r="A70" s="160"/>
      <c r="B70" s="161"/>
      <c r="C70" s="145"/>
      <c r="D70" s="146"/>
      <c r="E70" s="147"/>
      <c r="F70" s="146"/>
      <c r="G70" s="147"/>
      <c r="H70" s="147"/>
      <c r="I70" s="147"/>
      <c r="J70" s="147"/>
      <c r="K70" s="147"/>
      <c r="L70" s="147"/>
      <c r="M70" s="147"/>
      <c r="N70" s="147"/>
      <c r="O70" s="147"/>
      <c r="P70" s="147"/>
      <c r="Q70" s="147"/>
      <c r="R70" s="147"/>
      <c r="S70" s="147"/>
      <c r="T70" s="147"/>
      <c r="U70" s="147"/>
    </row>
    <row r="71" spans="1:21" ht="15.75" customHeight="1" outlineLevel="1" x14ac:dyDescent="0.25">
      <c r="A71" s="160"/>
      <c r="B71" s="161"/>
      <c r="C71" s="145"/>
      <c r="D71" s="146"/>
      <c r="E71" s="147"/>
      <c r="F71" s="146"/>
      <c r="G71" s="147"/>
      <c r="H71" s="147"/>
      <c r="I71" s="147"/>
      <c r="J71" s="147"/>
      <c r="K71" s="147"/>
      <c r="L71" s="147"/>
      <c r="M71" s="147"/>
      <c r="N71" s="147"/>
      <c r="O71" s="147"/>
      <c r="P71" s="147"/>
      <c r="Q71" s="147"/>
      <c r="R71" s="147"/>
      <c r="S71" s="147"/>
      <c r="T71" s="147"/>
      <c r="U71" s="169"/>
    </row>
    <row r="72" spans="1:21" ht="15.75" customHeight="1" outlineLevel="1" x14ac:dyDescent="0.25">
      <c r="A72" s="160"/>
      <c r="B72" s="161"/>
      <c r="C72" s="145"/>
      <c r="D72" s="146"/>
      <c r="E72" s="147"/>
      <c r="F72" s="146"/>
      <c r="G72" s="147"/>
      <c r="H72" s="147"/>
      <c r="I72" s="147"/>
      <c r="J72" s="147"/>
      <c r="K72" s="147"/>
      <c r="L72" s="147"/>
      <c r="M72" s="147"/>
      <c r="N72" s="147"/>
      <c r="O72" s="147"/>
      <c r="P72" s="147"/>
      <c r="Q72" s="147"/>
      <c r="R72" s="147"/>
      <c r="S72" s="147"/>
      <c r="T72" s="147"/>
      <c r="U72" s="169"/>
    </row>
    <row r="73" spans="1:21" ht="15.75" customHeight="1" outlineLevel="1" x14ac:dyDescent="0.25">
      <c r="A73" s="160"/>
      <c r="B73" s="161"/>
      <c r="C73" s="145"/>
      <c r="D73" s="146"/>
      <c r="E73" s="147"/>
      <c r="F73" s="146"/>
      <c r="G73" s="147"/>
      <c r="H73" s="147"/>
      <c r="I73" s="147"/>
      <c r="J73" s="147"/>
      <c r="K73" s="147"/>
      <c r="L73" s="146"/>
      <c r="M73" s="146"/>
      <c r="N73" s="146"/>
      <c r="O73" s="147"/>
      <c r="P73" s="147"/>
      <c r="Q73" s="147"/>
      <c r="R73" s="147"/>
      <c r="S73" s="147"/>
      <c r="T73" s="147"/>
      <c r="U73" s="169"/>
    </row>
    <row r="74" spans="1:21" ht="15.75" customHeight="1" outlineLevel="1" x14ac:dyDescent="0.25">
      <c r="A74" s="160"/>
      <c r="B74" s="161"/>
      <c r="C74" s="145"/>
      <c r="D74" s="146"/>
      <c r="E74" s="147"/>
      <c r="F74" s="146"/>
      <c r="G74" s="147"/>
      <c r="H74" s="147"/>
      <c r="I74" s="147"/>
      <c r="J74" s="147"/>
      <c r="K74" s="147"/>
      <c r="L74" s="146"/>
      <c r="M74" s="146"/>
      <c r="N74" s="146"/>
      <c r="O74" s="147"/>
      <c r="P74" s="147"/>
      <c r="Q74" s="147"/>
      <c r="R74" s="147"/>
      <c r="S74" s="147"/>
      <c r="T74" s="147"/>
      <c r="U74" s="169"/>
    </row>
    <row r="75" spans="1:21" ht="15.75" customHeight="1" outlineLevel="1" x14ac:dyDescent="0.25">
      <c r="A75" s="160"/>
      <c r="B75" s="161"/>
      <c r="C75" s="145"/>
      <c r="D75" s="146"/>
      <c r="E75" s="147"/>
      <c r="F75" s="146"/>
      <c r="G75" s="147"/>
      <c r="H75" s="147"/>
      <c r="I75" s="147"/>
      <c r="J75" s="147"/>
      <c r="K75" s="147"/>
      <c r="L75" s="147"/>
      <c r="M75" s="147"/>
      <c r="N75" s="147"/>
      <c r="O75" s="147"/>
      <c r="P75" s="147"/>
      <c r="Q75" s="147"/>
      <c r="R75" s="147"/>
      <c r="S75" s="147"/>
      <c r="T75" s="147"/>
      <c r="U75" s="169"/>
    </row>
    <row r="76" spans="1:21" ht="15.75" customHeight="1" outlineLevel="1" x14ac:dyDescent="0.25">
      <c r="A76" s="160"/>
      <c r="B76" s="161"/>
      <c r="C76" s="145"/>
      <c r="D76" s="146"/>
      <c r="E76" s="147"/>
      <c r="F76" s="146"/>
      <c r="G76" s="147"/>
      <c r="H76" s="147"/>
      <c r="I76" s="147"/>
      <c r="J76" s="147"/>
      <c r="K76" s="147"/>
      <c r="L76" s="147"/>
      <c r="M76" s="147"/>
      <c r="N76" s="147"/>
      <c r="O76" s="147"/>
      <c r="P76" s="147"/>
      <c r="Q76" s="147"/>
      <c r="R76" s="147"/>
      <c r="S76" s="147"/>
      <c r="T76" s="147"/>
      <c r="U76" s="169"/>
    </row>
    <row r="77" spans="1:21" ht="15.75" customHeight="1" outlineLevel="1" x14ac:dyDescent="0.25">
      <c r="A77" s="160"/>
      <c r="B77" s="161"/>
      <c r="C77" s="145"/>
      <c r="D77" s="146"/>
      <c r="E77" s="147"/>
      <c r="F77" s="146"/>
      <c r="G77" s="147"/>
      <c r="H77" s="147"/>
      <c r="I77" s="147"/>
      <c r="J77" s="147"/>
      <c r="K77" s="147"/>
      <c r="L77" s="147"/>
      <c r="M77" s="147"/>
      <c r="N77" s="147"/>
      <c r="O77" s="147"/>
      <c r="P77" s="147"/>
      <c r="Q77" s="147"/>
      <c r="R77" s="147"/>
      <c r="S77" s="147"/>
      <c r="T77" s="147"/>
      <c r="U77" s="147"/>
    </row>
    <row r="78" spans="1:21" ht="15.75" customHeight="1" outlineLevel="1" x14ac:dyDescent="0.25">
      <c r="A78" s="160"/>
      <c r="B78" s="161"/>
      <c r="C78" s="145"/>
      <c r="D78" s="146"/>
      <c r="E78" s="147"/>
      <c r="F78" s="146"/>
      <c r="G78" s="147"/>
      <c r="H78" s="147"/>
      <c r="I78" s="147"/>
      <c r="J78" s="147"/>
      <c r="K78" s="147"/>
      <c r="L78" s="147"/>
      <c r="M78" s="147"/>
      <c r="N78" s="147"/>
      <c r="O78" s="147"/>
      <c r="P78" s="147"/>
      <c r="Q78" s="147"/>
      <c r="R78" s="147"/>
      <c r="S78" s="147"/>
      <c r="T78" s="147"/>
      <c r="U78" s="147"/>
    </row>
    <row r="79" spans="1:21" ht="15.75" customHeight="1" outlineLevel="1" x14ac:dyDescent="0.25">
      <c r="A79" s="160"/>
      <c r="B79" s="161"/>
      <c r="C79" s="145"/>
      <c r="D79" s="146"/>
      <c r="E79" s="147"/>
      <c r="F79" s="146"/>
      <c r="G79" s="147"/>
      <c r="H79" s="147"/>
      <c r="I79" s="147"/>
      <c r="J79" s="147"/>
      <c r="K79" s="147"/>
      <c r="L79" s="147"/>
      <c r="M79" s="147"/>
      <c r="N79" s="147"/>
      <c r="O79" s="147"/>
      <c r="P79" s="147"/>
      <c r="Q79" s="147"/>
      <c r="R79" s="147"/>
      <c r="S79" s="147"/>
      <c r="T79" s="147"/>
      <c r="U79" s="169"/>
    </row>
    <row r="80" spans="1:21" ht="15.75" customHeight="1" outlineLevel="1" x14ac:dyDescent="0.25">
      <c r="A80" s="160"/>
      <c r="B80" s="161"/>
      <c r="C80" s="145"/>
      <c r="D80" s="146"/>
      <c r="E80" s="147"/>
      <c r="F80" s="146"/>
      <c r="G80" s="147"/>
      <c r="H80" s="147"/>
      <c r="I80" s="147"/>
      <c r="J80" s="147"/>
      <c r="K80" s="147"/>
      <c r="L80" s="147"/>
      <c r="M80" s="147"/>
      <c r="N80" s="147"/>
      <c r="O80" s="147"/>
      <c r="P80" s="147"/>
      <c r="Q80" s="147"/>
      <c r="R80" s="147"/>
      <c r="S80" s="147"/>
      <c r="T80" s="147"/>
      <c r="U80" s="147"/>
    </row>
    <row r="81" spans="1:21" ht="15.75" customHeight="1" outlineLevel="1" x14ac:dyDescent="0.25">
      <c r="A81" s="160"/>
      <c r="B81" s="161"/>
      <c r="C81" s="145"/>
      <c r="D81" s="146"/>
      <c r="E81" s="147"/>
      <c r="F81" s="146"/>
      <c r="G81" s="147"/>
      <c r="H81" s="147"/>
      <c r="I81" s="147"/>
      <c r="J81" s="147"/>
      <c r="K81" s="147"/>
      <c r="L81" s="147"/>
      <c r="M81" s="147"/>
      <c r="N81" s="147"/>
      <c r="O81" s="147"/>
      <c r="P81" s="147"/>
      <c r="Q81" s="147"/>
      <c r="R81" s="147"/>
      <c r="S81" s="147"/>
      <c r="T81" s="147"/>
      <c r="U81" s="147"/>
    </row>
    <row r="82" spans="1:21" ht="15.75" customHeight="1" outlineLevel="1" x14ac:dyDescent="0.25">
      <c r="A82" s="160"/>
      <c r="B82" s="161"/>
      <c r="C82" s="145"/>
      <c r="D82" s="146"/>
      <c r="E82" s="147"/>
      <c r="F82" s="146"/>
      <c r="G82" s="147"/>
      <c r="H82" s="147"/>
      <c r="I82" s="147"/>
      <c r="J82" s="147"/>
      <c r="K82" s="147"/>
      <c r="L82" s="147"/>
      <c r="M82" s="147"/>
      <c r="N82" s="147"/>
      <c r="O82" s="147"/>
      <c r="P82" s="147"/>
      <c r="Q82" s="147"/>
      <c r="R82" s="147"/>
      <c r="S82" s="147"/>
      <c r="T82" s="147"/>
      <c r="U82" s="147"/>
    </row>
    <row r="83" spans="1:21" ht="15.75" customHeight="1" outlineLevel="1" x14ac:dyDescent="0.25">
      <c r="A83" s="160"/>
      <c r="B83" s="161"/>
      <c r="C83" s="145"/>
      <c r="D83" s="146"/>
      <c r="E83" s="147"/>
      <c r="F83" s="146"/>
      <c r="G83" s="147"/>
      <c r="H83" s="147"/>
      <c r="I83" s="147"/>
      <c r="J83" s="147"/>
      <c r="K83" s="147"/>
      <c r="L83" s="147"/>
      <c r="M83" s="147"/>
      <c r="N83" s="147"/>
      <c r="O83" s="147"/>
      <c r="P83" s="147"/>
      <c r="Q83" s="147"/>
      <c r="R83" s="147"/>
      <c r="S83" s="147"/>
      <c r="T83" s="147"/>
      <c r="U83" s="147"/>
    </row>
    <row r="84" spans="1:21" ht="15.75" customHeight="1" outlineLevel="1" x14ac:dyDescent="0.25">
      <c r="A84" s="160"/>
      <c r="B84" s="161"/>
      <c r="C84" s="161"/>
      <c r="D84" s="146"/>
      <c r="E84" s="147"/>
      <c r="F84" s="146"/>
      <c r="G84" s="147"/>
      <c r="H84" s="147"/>
      <c r="I84" s="147"/>
      <c r="J84" s="147"/>
      <c r="K84" s="147"/>
      <c r="L84" s="147"/>
      <c r="M84" s="147"/>
      <c r="N84" s="147"/>
      <c r="O84" s="147"/>
      <c r="P84" s="147"/>
      <c r="Q84" s="147"/>
      <c r="R84" s="147"/>
      <c r="S84" s="147"/>
      <c r="T84" s="147"/>
      <c r="U84" s="169"/>
    </row>
    <row r="85" spans="1:21" ht="15.75" customHeight="1" outlineLevel="1" x14ac:dyDescent="0.25">
      <c r="A85" s="160"/>
      <c r="B85" s="161"/>
      <c r="C85" s="145"/>
      <c r="D85" s="146"/>
      <c r="E85" s="147"/>
      <c r="F85" s="146"/>
      <c r="G85" s="147"/>
      <c r="H85" s="147"/>
      <c r="I85" s="147"/>
      <c r="J85" s="147"/>
      <c r="K85" s="147"/>
      <c r="L85" s="147"/>
      <c r="M85" s="147"/>
      <c r="N85" s="147"/>
      <c r="O85" s="147"/>
      <c r="P85" s="147"/>
      <c r="Q85" s="147"/>
      <c r="R85" s="147"/>
      <c r="S85" s="147"/>
      <c r="T85" s="147"/>
      <c r="U85" s="169"/>
    </row>
    <row r="86" spans="1:21" ht="15.75" customHeight="1" outlineLevel="1" x14ac:dyDescent="0.25">
      <c r="A86" s="160"/>
      <c r="B86" s="161"/>
      <c r="C86" s="145"/>
      <c r="D86" s="146"/>
      <c r="E86" s="147"/>
      <c r="F86" s="146"/>
      <c r="G86" s="147"/>
      <c r="H86" s="147"/>
      <c r="I86" s="147"/>
      <c r="J86" s="147"/>
      <c r="K86" s="147"/>
      <c r="L86" s="147"/>
      <c r="M86" s="147"/>
      <c r="N86" s="147"/>
      <c r="O86" s="147"/>
      <c r="P86" s="147"/>
      <c r="Q86" s="147"/>
      <c r="R86" s="147"/>
      <c r="S86" s="147"/>
      <c r="T86" s="147"/>
      <c r="U86" s="169"/>
    </row>
    <row r="87" spans="1:21" ht="15.75" customHeight="1" outlineLevel="1" x14ac:dyDescent="0.25">
      <c r="A87" s="160"/>
      <c r="B87" s="161"/>
      <c r="C87" s="145"/>
      <c r="D87" s="146"/>
      <c r="E87" s="147"/>
      <c r="F87" s="146"/>
      <c r="G87" s="147"/>
      <c r="H87" s="147"/>
      <c r="I87" s="147"/>
      <c r="J87" s="147"/>
      <c r="K87" s="147"/>
      <c r="L87" s="146"/>
      <c r="M87" s="146"/>
      <c r="N87" s="146"/>
      <c r="O87" s="147"/>
      <c r="P87" s="147"/>
      <c r="Q87" s="147"/>
      <c r="R87" s="147"/>
      <c r="S87" s="147"/>
      <c r="T87" s="147"/>
      <c r="U87" s="169"/>
    </row>
    <row r="88" spans="1:21" ht="15.75" customHeight="1" outlineLevel="1" x14ac:dyDescent="0.25">
      <c r="A88" s="160"/>
      <c r="B88" s="161"/>
      <c r="C88" s="145"/>
      <c r="D88" s="146"/>
      <c r="E88" s="147"/>
      <c r="F88" s="146"/>
      <c r="G88" s="147"/>
      <c r="H88" s="147"/>
      <c r="I88" s="147"/>
      <c r="J88" s="147"/>
      <c r="K88" s="147"/>
      <c r="L88" s="147"/>
      <c r="M88" s="147"/>
      <c r="N88" s="147"/>
      <c r="O88" s="147"/>
      <c r="P88" s="147"/>
      <c r="Q88" s="147"/>
      <c r="R88" s="147"/>
      <c r="S88" s="147"/>
      <c r="T88" s="147"/>
      <c r="U88" s="169"/>
    </row>
    <row r="89" spans="1:21" ht="15.75" customHeight="1" outlineLevel="1" x14ac:dyDescent="0.25">
      <c r="A89" s="160"/>
      <c r="B89" s="161"/>
      <c r="C89" s="145"/>
      <c r="D89" s="146"/>
      <c r="E89" s="147"/>
      <c r="F89" s="146"/>
      <c r="G89" s="147"/>
      <c r="H89" s="147"/>
      <c r="I89" s="147"/>
      <c r="J89" s="147"/>
      <c r="K89" s="147"/>
      <c r="L89" s="147"/>
      <c r="M89" s="147"/>
      <c r="N89" s="147"/>
      <c r="O89" s="147"/>
      <c r="P89" s="147"/>
      <c r="Q89" s="147"/>
      <c r="R89" s="147"/>
      <c r="S89" s="147"/>
      <c r="T89" s="147"/>
      <c r="U89" s="169"/>
    </row>
    <row r="90" spans="1:21" ht="15.75" customHeight="1" outlineLevel="1" x14ac:dyDescent="0.25">
      <c r="A90" s="160"/>
      <c r="B90" s="161"/>
      <c r="C90" s="145"/>
      <c r="D90" s="146"/>
      <c r="E90" s="147"/>
      <c r="F90" s="146"/>
      <c r="G90" s="147"/>
      <c r="H90" s="147"/>
      <c r="I90" s="147"/>
      <c r="J90" s="147"/>
      <c r="K90" s="147"/>
      <c r="L90" s="147"/>
      <c r="M90" s="147"/>
      <c r="N90" s="147"/>
      <c r="O90" s="147"/>
      <c r="P90" s="147"/>
      <c r="Q90" s="147"/>
      <c r="R90" s="147"/>
      <c r="S90" s="147"/>
      <c r="T90" s="147"/>
      <c r="U90" s="169"/>
    </row>
    <row r="91" spans="1:21" ht="15.75" customHeight="1" outlineLevel="1" x14ac:dyDescent="0.25">
      <c r="A91" s="160"/>
      <c r="B91" s="161"/>
      <c r="C91" s="145"/>
      <c r="D91" s="146"/>
      <c r="E91" s="147"/>
      <c r="F91" s="146"/>
      <c r="G91" s="147"/>
      <c r="H91" s="147"/>
      <c r="I91" s="147"/>
      <c r="J91" s="147"/>
      <c r="K91" s="147"/>
      <c r="L91" s="147"/>
      <c r="M91" s="147"/>
      <c r="N91" s="147"/>
      <c r="O91" s="147"/>
      <c r="P91" s="147"/>
      <c r="Q91" s="147"/>
      <c r="R91" s="147"/>
      <c r="S91" s="147"/>
      <c r="T91" s="147"/>
      <c r="U91" s="169"/>
    </row>
    <row r="92" spans="1:21" ht="15.75" customHeight="1" outlineLevel="1" x14ac:dyDescent="0.25">
      <c r="A92" s="160"/>
      <c r="B92" s="161"/>
      <c r="C92" s="145"/>
      <c r="D92" s="146"/>
      <c r="E92" s="147"/>
      <c r="F92" s="146"/>
      <c r="G92" s="147"/>
      <c r="H92" s="147"/>
      <c r="I92" s="147"/>
      <c r="J92" s="147"/>
      <c r="K92" s="147"/>
      <c r="L92" s="147"/>
      <c r="M92" s="147"/>
      <c r="N92" s="147"/>
      <c r="O92" s="147"/>
      <c r="P92" s="147"/>
      <c r="Q92" s="147"/>
      <c r="R92" s="147"/>
      <c r="S92" s="147"/>
      <c r="T92" s="147"/>
      <c r="U92" s="147"/>
    </row>
    <row r="93" spans="1:21" ht="15.75" customHeight="1" outlineLevel="1" x14ac:dyDescent="0.25">
      <c r="A93" s="160"/>
      <c r="B93" s="161"/>
      <c r="C93" s="145"/>
      <c r="D93" s="146"/>
      <c r="E93" s="147"/>
      <c r="F93" s="146"/>
      <c r="G93" s="147"/>
      <c r="H93" s="147"/>
      <c r="I93" s="147"/>
      <c r="J93" s="147"/>
      <c r="K93" s="147"/>
      <c r="L93" s="147"/>
      <c r="M93" s="147"/>
      <c r="N93" s="147"/>
      <c r="O93" s="147"/>
      <c r="P93" s="147"/>
      <c r="Q93" s="147"/>
      <c r="R93" s="147"/>
      <c r="S93" s="147"/>
      <c r="T93" s="147"/>
      <c r="U93" s="147"/>
    </row>
    <row r="94" spans="1:21" ht="15.75" customHeight="1" outlineLevel="1" x14ac:dyDescent="0.25">
      <c r="A94" s="160"/>
      <c r="B94" s="161"/>
      <c r="C94" s="145"/>
      <c r="D94" s="146"/>
      <c r="E94" s="147"/>
      <c r="F94" s="146"/>
      <c r="G94" s="147"/>
      <c r="H94" s="147"/>
      <c r="I94" s="147"/>
      <c r="J94" s="147"/>
      <c r="K94" s="147"/>
      <c r="L94" s="147"/>
      <c r="M94" s="147"/>
      <c r="N94" s="147"/>
      <c r="O94" s="147"/>
      <c r="P94" s="147"/>
      <c r="Q94" s="147"/>
      <c r="R94" s="147"/>
      <c r="S94" s="147"/>
      <c r="T94" s="147"/>
      <c r="U94" s="169"/>
    </row>
    <row r="95" spans="1:21" ht="15.75" customHeight="1" outlineLevel="1" x14ac:dyDescent="0.25">
      <c r="A95" s="160"/>
      <c r="B95" s="161"/>
      <c r="C95" s="145"/>
      <c r="D95" s="146"/>
      <c r="E95" s="147"/>
      <c r="F95" s="146"/>
      <c r="G95" s="147"/>
      <c r="H95" s="147"/>
      <c r="I95" s="147"/>
      <c r="J95" s="147"/>
      <c r="K95" s="147"/>
      <c r="L95" s="147"/>
      <c r="M95" s="147"/>
      <c r="N95" s="147"/>
      <c r="O95" s="147"/>
      <c r="P95" s="147"/>
      <c r="Q95" s="147"/>
      <c r="R95" s="147"/>
      <c r="S95" s="147"/>
      <c r="T95" s="147"/>
      <c r="U95" s="147"/>
    </row>
    <row r="96" spans="1:21" ht="15.75" customHeight="1" outlineLevel="1" x14ac:dyDescent="0.25">
      <c r="A96" s="160"/>
      <c r="B96" s="161"/>
      <c r="C96" s="145"/>
      <c r="D96" s="146"/>
      <c r="E96" s="147"/>
      <c r="F96" s="146"/>
      <c r="G96" s="147"/>
      <c r="H96" s="147"/>
      <c r="I96" s="147"/>
      <c r="J96" s="147"/>
      <c r="K96" s="147"/>
      <c r="L96" s="147"/>
      <c r="M96" s="147"/>
      <c r="N96" s="147"/>
      <c r="O96" s="147"/>
      <c r="P96" s="147"/>
      <c r="Q96" s="147"/>
      <c r="R96" s="147"/>
      <c r="S96" s="147"/>
      <c r="T96" s="147"/>
      <c r="U96" s="147"/>
    </row>
    <row r="97" spans="1:21" ht="15.75" customHeight="1" outlineLevel="1" x14ac:dyDescent="0.25">
      <c r="A97" s="160"/>
      <c r="B97" s="161"/>
      <c r="C97" s="145"/>
      <c r="D97" s="146"/>
      <c r="E97" s="147"/>
      <c r="F97" s="146"/>
      <c r="G97" s="147"/>
      <c r="H97" s="147"/>
      <c r="I97" s="147"/>
      <c r="J97" s="147"/>
      <c r="K97" s="147"/>
      <c r="L97" s="147"/>
      <c r="M97" s="147"/>
      <c r="N97" s="147"/>
      <c r="O97" s="147"/>
      <c r="P97" s="147"/>
      <c r="Q97" s="147"/>
      <c r="R97" s="147"/>
      <c r="S97" s="147"/>
      <c r="T97" s="147"/>
      <c r="U97" s="169"/>
    </row>
    <row r="98" spans="1:21" ht="15.75" customHeight="1" outlineLevel="1" x14ac:dyDescent="0.25">
      <c r="A98" s="160"/>
      <c r="B98" s="161"/>
      <c r="C98" s="145"/>
      <c r="D98" s="146"/>
      <c r="E98" s="147"/>
      <c r="F98" s="146"/>
      <c r="G98" s="147"/>
      <c r="H98" s="147"/>
      <c r="I98" s="147"/>
      <c r="J98" s="147"/>
      <c r="K98" s="147"/>
      <c r="L98" s="146"/>
      <c r="M98" s="146"/>
      <c r="N98" s="146"/>
      <c r="O98" s="147"/>
      <c r="P98" s="147"/>
      <c r="Q98" s="147"/>
      <c r="R98" s="147"/>
      <c r="S98" s="147"/>
      <c r="T98" s="147"/>
      <c r="U98" s="169"/>
    </row>
    <row r="99" spans="1:21" ht="15.75" customHeight="1" outlineLevel="1" x14ac:dyDescent="0.25">
      <c r="A99" s="160"/>
      <c r="B99" s="161"/>
      <c r="C99" s="145"/>
      <c r="D99" s="146"/>
      <c r="E99" s="147"/>
      <c r="F99" s="146"/>
      <c r="G99" s="147"/>
      <c r="H99" s="147"/>
      <c r="I99" s="147"/>
      <c r="J99" s="147"/>
      <c r="K99" s="147"/>
      <c r="L99" s="147"/>
      <c r="M99" s="147"/>
      <c r="N99" s="147"/>
      <c r="O99" s="147"/>
      <c r="P99" s="147"/>
      <c r="Q99" s="147"/>
      <c r="R99" s="147"/>
      <c r="S99" s="147"/>
      <c r="T99" s="147"/>
      <c r="U99" s="169"/>
    </row>
    <row r="100" spans="1:21" ht="15.75" customHeight="1" outlineLevel="1" x14ac:dyDescent="0.25">
      <c r="A100" s="160"/>
      <c r="B100" s="161"/>
      <c r="C100" s="145"/>
      <c r="D100" s="146"/>
      <c r="E100" s="147"/>
      <c r="F100" s="146"/>
      <c r="G100" s="147"/>
      <c r="H100" s="147"/>
      <c r="I100" s="147"/>
      <c r="J100" s="147"/>
      <c r="K100" s="147"/>
      <c r="L100" s="147"/>
      <c r="M100" s="147"/>
      <c r="N100" s="147"/>
      <c r="O100" s="147"/>
      <c r="P100" s="147"/>
      <c r="Q100" s="147"/>
      <c r="R100" s="147"/>
      <c r="S100" s="147"/>
      <c r="T100" s="147"/>
      <c r="U100" s="147"/>
    </row>
    <row r="101" spans="1:21" ht="15.75" customHeight="1" outlineLevel="1" x14ac:dyDescent="0.25">
      <c r="A101" s="160"/>
      <c r="B101" s="161"/>
      <c r="C101" s="145"/>
      <c r="D101" s="146"/>
      <c r="E101" s="147"/>
      <c r="F101" s="146"/>
      <c r="G101" s="147"/>
      <c r="H101" s="147"/>
      <c r="I101" s="147"/>
      <c r="J101" s="147"/>
      <c r="K101" s="147"/>
      <c r="L101" s="147"/>
      <c r="M101" s="147"/>
      <c r="N101" s="147"/>
      <c r="O101" s="147"/>
      <c r="P101" s="147"/>
      <c r="Q101" s="147"/>
      <c r="R101" s="147"/>
      <c r="S101" s="147"/>
      <c r="T101" s="147"/>
      <c r="U101" s="147"/>
    </row>
    <row r="102" spans="1:21" ht="15.75" customHeight="1" outlineLevel="1" x14ac:dyDescent="0.25">
      <c r="A102" s="160"/>
      <c r="B102" s="161"/>
      <c r="C102" s="145"/>
      <c r="D102" s="146"/>
      <c r="E102" s="147"/>
      <c r="F102" s="146"/>
      <c r="G102" s="147"/>
      <c r="H102" s="147"/>
      <c r="I102" s="147"/>
      <c r="J102" s="147"/>
      <c r="K102" s="147"/>
      <c r="L102" s="147"/>
      <c r="M102" s="147"/>
      <c r="N102" s="147"/>
      <c r="O102" s="147"/>
      <c r="P102" s="147"/>
      <c r="Q102" s="147"/>
      <c r="R102" s="147"/>
      <c r="S102" s="147"/>
      <c r="T102" s="147"/>
      <c r="U102" s="147"/>
    </row>
    <row r="103" spans="1:21" ht="15.75" customHeight="1" outlineLevel="1" x14ac:dyDescent="0.25">
      <c r="A103" s="160"/>
      <c r="B103" s="161"/>
      <c r="C103" s="145"/>
      <c r="D103" s="146"/>
      <c r="E103" s="147"/>
      <c r="F103" s="146"/>
      <c r="G103" s="147"/>
      <c r="H103" s="147"/>
      <c r="I103" s="147"/>
      <c r="J103" s="147"/>
      <c r="K103" s="147"/>
      <c r="L103" s="147"/>
      <c r="M103" s="147"/>
      <c r="N103" s="147"/>
      <c r="O103" s="147"/>
      <c r="P103" s="147"/>
      <c r="Q103" s="147"/>
      <c r="R103" s="147"/>
      <c r="S103" s="147"/>
      <c r="T103" s="147"/>
      <c r="U103" s="169"/>
    </row>
    <row r="104" spans="1:21" ht="15.75" customHeight="1" outlineLevel="1" x14ac:dyDescent="0.25">
      <c r="A104" s="160"/>
      <c r="B104" s="161"/>
      <c r="C104" s="145"/>
      <c r="D104" s="146"/>
      <c r="E104" s="147"/>
      <c r="F104" s="146"/>
      <c r="G104" s="147"/>
      <c r="H104" s="147"/>
      <c r="I104" s="147"/>
      <c r="J104" s="147"/>
      <c r="K104" s="147"/>
      <c r="L104" s="147"/>
      <c r="M104" s="147"/>
      <c r="N104" s="147"/>
      <c r="O104" s="147"/>
      <c r="P104" s="147"/>
      <c r="Q104" s="147"/>
      <c r="R104" s="147"/>
      <c r="S104" s="147"/>
      <c r="T104" s="147"/>
      <c r="U104" s="169"/>
    </row>
    <row r="105" spans="1:21" ht="15.75" customHeight="1" outlineLevel="1" x14ac:dyDescent="0.25">
      <c r="A105" s="160"/>
      <c r="B105" s="161"/>
      <c r="C105" s="145"/>
      <c r="D105" s="146"/>
      <c r="E105" s="147"/>
      <c r="F105" s="146"/>
      <c r="G105" s="147"/>
      <c r="H105" s="147"/>
      <c r="I105" s="147"/>
      <c r="J105" s="147"/>
      <c r="K105" s="147"/>
      <c r="L105" s="147"/>
      <c r="M105" s="147"/>
      <c r="N105" s="147"/>
      <c r="O105" s="147"/>
      <c r="P105" s="147"/>
      <c r="Q105" s="147"/>
      <c r="R105" s="147"/>
      <c r="S105" s="147"/>
      <c r="T105" s="147"/>
      <c r="U105" s="147"/>
    </row>
    <row r="106" spans="1:21" ht="15.75" customHeight="1" outlineLevel="1" x14ac:dyDescent="0.25">
      <c r="A106" s="160"/>
      <c r="B106" s="161"/>
      <c r="C106" s="145"/>
      <c r="D106" s="146"/>
      <c r="E106" s="147"/>
      <c r="F106" s="146"/>
      <c r="G106" s="147"/>
      <c r="H106" s="147"/>
      <c r="I106" s="147"/>
      <c r="J106" s="147"/>
      <c r="K106" s="147"/>
      <c r="L106" s="147"/>
      <c r="M106" s="147"/>
      <c r="N106" s="147"/>
      <c r="O106" s="147"/>
      <c r="P106" s="147"/>
      <c r="Q106" s="147"/>
      <c r="R106" s="147"/>
      <c r="S106" s="147"/>
      <c r="T106" s="147"/>
      <c r="U106" s="147"/>
    </row>
    <row r="107" spans="1:21" ht="15.75" customHeight="1" outlineLevel="1" x14ac:dyDescent="0.25">
      <c r="A107" s="160"/>
      <c r="B107" s="161"/>
      <c r="C107" s="145"/>
      <c r="D107" s="146"/>
      <c r="E107" s="147"/>
      <c r="F107" s="146"/>
      <c r="G107" s="147"/>
      <c r="H107" s="147"/>
      <c r="I107" s="147"/>
      <c r="J107" s="147"/>
      <c r="K107" s="147"/>
      <c r="L107" s="147"/>
      <c r="M107" s="147"/>
      <c r="N107" s="147"/>
      <c r="O107" s="147"/>
      <c r="P107" s="147"/>
      <c r="Q107" s="147"/>
      <c r="R107" s="147"/>
      <c r="S107" s="147"/>
      <c r="T107" s="147"/>
      <c r="U107" s="169"/>
    </row>
    <row r="108" spans="1:21" ht="15.75" customHeight="1" outlineLevel="1" x14ac:dyDescent="0.25">
      <c r="A108" s="160"/>
      <c r="B108" s="161"/>
      <c r="C108" s="145"/>
      <c r="D108" s="146"/>
      <c r="E108" s="147"/>
      <c r="F108" s="146"/>
      <c r="G108" s="147"/>
      <c r="H108" s="147"/>
      <c r="I108" s="147"/>
      <c r="J108" s="147"/>
      <c r="K108" s="147"/>
      <c r="L108" s="147"/>
      <c r="M108" s="147"/>
      <c r="N108" s="147"/>
      <c r="O108" s="147"/>
      <c r="P108" s="147"/>
      <c r="Q108" s="147"/>
      <c r="R108" s="147"/>
      <c r="S108" s="147"/>
      <c r="T108" s="147"/>
      <c r="U108" s="147"/>
    </row>
    <row r="109" spans="1:21" ht="15.75" customHeight="1" outlineLevel="1" x14ac:dyDescent="0.25">
      <c r="A109" s="160"/>
      <c r="B109" s="161"/>
      <c r="C109" s="145"/>
      <c r="D109" s="146"/>
      <c r="E109" s="147"/>
      <c r="F109" s="146"/>
      <c r="G109" s="147"/>
      <c r="H109" s="147"/>
      <c r="I109" s="147"/>
      <c r="J109" s="147"/>
      <c r="K109" s="147"/>
      <c r="L109" s="147"/>
      <c r="M109" s="147"/>
      <c r="N109" s="147"/>
      <c r="O109" s="147"/>
      <c r="P109" s="147"/>
      <c r="Q109" s="147"/>
      <c r="R109" s="147"/>
      <c r="S109" s="147"/>
      <c r="T109" s="147"/>
      <c r="U109" s="169"/>
    </row>
    <row r="110" spans="1:21" ht="15.75" customHeight="1" outlineLevel="1" x14ac:dyDescent="0.25">
      <c r="A110" s="160"/>
      <c r="B110" s="161"/>
      <c r="C110" s="145"/>
      <c r="D110" s="146"/>
      <c r="E110" s="147"/>
      <c r="F110" s="146"/>
      <c r="G110" s="147"/>
      <c r="H110" s="147"/>
      <c r="I110" s="147"/>
      <c r="J110" s="147"/>
      <c r="K110" s="147"/>
      <c r="L110" s="147"/>
      <c r="M110" s="147"/>
      <c r="N110" s="147"/>
      <c r="O110" s="147"/>
      <c r="P110" s="147"/>
      <c r="Q110" s="147"/>
      <c r="R110" s="147"/>
      <c r="S110" s="147"/>
      <c r="T110" s="147"/>
      <c r="U110" s="169"/>
    </row>
    <row r="111" spans="1:21" ht="15.75" customHeight="1" outlineLevel="1" x14ac:dyDescent="0.25">
      <c r="A111" s="160"/>
      <c r="B111" s="161"/>
      <c r="C111" s="145"/>
      <c r="D111" s="146"/>
      <c r="E111" s="147"/>
      <c r="F111" s="146"/>
      <c r="G111" s="147"/>
      <c r="H111" s="147"/>
      <c r="I111" s="147"/>
      <c r="J111" s="147"/>
      <c r="K111" s="147"/>
      <c r="L111" s="146"/>
      <c r="M111" s="146"/>
      <c r="N111" s="146"/>
      <c r="O111" s="147"/>
      <c r="P111" s="147"/>
      <c r="Q111" s="147"/>
      <c r="R111" s="147"/>
      <c r="S111" s="147"/>
      <c r="T111" s="147"/>
      <c r="U111" s="169"/>
    </row>
    <row r="112" spans="1:21" ht="15.75" customHeight="1" outlineLevel="1" x14ac:dyDescent="0.25">
      <c r="A112" s="160"/>
      <c r="B112" s="161"/>
      <c r="C112" s="161"/>
      <c r="D112" s="146"/>
      <c r="E112" s="147"/>
      <c r="F112" s="146"/>
      <c r="G112" s="147"/>
      <c r="H112" s="147"/>
      <c r="I112" s="147"/>
      <c r="J112" s="147"/>
      <c r="K112" s="147"/>
      <c r="L112" s="147"/>
      <c r="M112" s="147"/>
      <c r="N112" s="147"/>
      <c r="O112" s="147"/>
      <c r="P112" s="147"/>
      <c r="Q112" s="147"/>
      <c r="R112" s="147"/>
      <c r="S112" s="147"/>
      <c r="T112" s="147"/>
      <c r="U112" s="169"/>
    </row>
    <row r="113" spans="1:74" ht="15.75" customHeight="1" outlineLevel="1" x14ac:dyDescent="0.25">
      <c r="A113" s="160"/>
      <c r="B113" s="161"/>
      <c r="C113" s="145"/>
      <c r="D113" s="146"/>
      <c r="E113" s="147"/>
      <c r="F113" s="146"/>
      <c r="G113" s="147"/>
      <c r="H113" s="147"/>
      <c r="I113" s="147"/>
      <c r="J113" s="147"/>
      <c r="K113" s="147"/>
      <c r="L113" s="147"/>
      <c r="M113" s="147"/>
      <c r="N113" s="147"/>
      <c r="O113" s="147"/>
      <c r="P113" s="147"/>
      <c r="Q113" s="147"/>
      <c r="R113" s="147"/>
      <c r="S113" s="147"/>
      <c r="T113" s="147"/>
      <c r="U113" s="169"/>
    </row>
    <row r="114" spans="1:74" ht="15.75" customHeight="1" outlineLevel="1" x14ac:dyDescent="0.25">
      <c r="A114" s="160"/>
      <c r="B114" s="161"/>
      <c r="C114" s="145"/>
      <c r="D114" s="146"/>
      <c r="E114" s="147"/>
      <c r="F114" s="146"/>
      <c r="G114" s="147"/>
      <c r="H114" s="147"/>
      <c r="I114" s="147"/>
      <c r="J114" s="147"/>
      <c r="K114" s="147"/>
      <c r="L114" s="147"/>
      <c r="M114" s="147"/>
      <c r="N114" s="147"/>
      <c r="O114" s="147"/>
      <c r="P114" s="147"/>
      <c r="Q114" s="147"/>
      <c r="R114" s="147"/>
      <c r="S114" s="147"/>
      <c r="T114" s="147"/>
      <c r="U114" s="169"/>
    </row>
    <row r="115" spans="1:74" ht="15.75" customHeight="1" outlineLevel="1" x14ac:dyDescent="0.25">
      <c r="A115" s="160"/>
      <c r="B115" s="161"/>
      <c r="C115" s="145"/>
      <c r="D115" s="146"/>
      <c r="E115" s="147"/>
      <c r="F115" s="146"/>
      <c r="G115" s="147"/>
      <c r="H115" s="147"/>
      <c r="I115" s="147"/>
      <c r="J115" s="147"/>
      <c r="K115" s="147"/>
      <c r="L115" s="147"/>
      <c r="M115" s="147"/>
      <c r="N115" s="147"/>
      <c r="O115" s="147"/>
      <c r="P115" s="147"/>
      <c r="Q115" s="147"/>
      <c r="R115" s="147"/>
      <c r="S115" s="147"/>
      <c r="T115" s="147"/>
      <c r="U115" s="147"/>
    </row>
    <row r="116" spans="1:74" ht="15.75" customHeight="1" outlineLevel="1" x14ac:dyDescent="0.25">
      <c r="A116" s="160"/>
      <c r="B116" s="161"/>
      <c r="C116" s="145"/>
      <c r="D116" s="146"/>
      <c r="E116" s="147"/>
      <c r="F116" s="146"/>
      <c r="G116" s="147"/>
      <c r="H116" s="147"/>
      <c r="I116" s="147"/>
      <c r="J116" s="147"/>
      <c r="K116" s="147"/>
      <c r="L116" s="147"/>
      <c r="M116" s="147"/>
      <c r="N116" s="147"/>
      <c r="O116" s="147"/>
      <c r="P116" s="147"/>
      <c r="Q116" s="147"/>
      <c r="R116" s="147"/>
      <c r="S116" s="147"/>
      <c r="T116" s="147"/>
      <c r="U116" s="147"/>
    </row>
    <row r="117" spans="1:74" ht="15.75" customHeight="1" outlineLevel="1" x14ac:dyDescent="0.25">
      <c r="A117" s="160"/>
      <c r="B117" s="161"/>
      <c r="C117" s="145"/>
      <c r="D117" s="146"/>
      <c r="E117" s="147"/>
      <c r="F117" s="146"/>
      <c r="G117" s="147"/>
      <c r="H117" s="147"/>
      <c r="I117" s="147"/>
      <c r="J117" s="147"/>
      <c r="K117" s="147"/>
      <c r="L117" s="147"/>
      <c r="M117" s="147"/>
      <c r="N117" s="147"/>
      <c r="O117" s="147"/>
      <c r="P117" s="147"/>
      <c r="Q117" s="147"/>
      <c r="R117" s="147"/>
      <c r="S117" s="147"/>
      <c r="T117" s="147"/>
      <c r="U117" s="147"/>
    </row>
    <row r="118" spans="1:74" ht="15.75" customHeight="1" outlineLevel="1" x14ac:dyDescent="0.25">
      <c r="A118" s="160"/>
      <c r="B118" s="161"/>
      <c r="C118" s="145"/>
      <c r="D118" s="146"/>
      <c r="E118" s="147"/>
      <c r="F118" s="146"/>
      <c r="G118" s="147"/>
      <c r="H118" s="147"/>
      <c r="I118" s="147"/>
      <c r="J118" s="147"/>
      <c r="K118" s="147"/>
      <c r="L118" s="147"/>
      <c r="M118" s="147"/>
      <c r="N118" s="147"/>
      <c r="O118" s="147"/>
      <c r="P118" s="147"/>
      <c r="Q118" s="147"/>
      <c r="R118" s="147"/>
      <c r="S118" s="147"/>
      <c r="T118" s="147"/>
      <c r="U118" s="147"/>
    </row>
    <row r="119" spans="1:74" ht="15.75" customHeight="1" outlineLevel="1" x14ac:dyDescent="0.25">
      <c r="A119" s="160"/>
      <c r="B119" s="161"/>
      <c r="C119" s="145"/>
      <c r="D119" s="146"/>
      <c r="E119" s="147"/>
      <c r="F119" s="146"/>
      <c r="G119" s="147"/>
      <c r="H119" s="147"/>
      <c r="I119" s="147"/>
      <c r="J119" s="147"/>
      <c r="K119" s="147"/>
      <c r="L119" s="147"/>
      <c r="M119" s="147"/>
      <c r="N119" s="147"/>
      <c r="O119" s="147"/>
      <c r="P119" s="147"/>
      <c r="Q119" s="147"/>
      <c r="R119" s="147"/>
      <c r="S119" s="147"/>
      <c r="T119" s="147"/>
      <c r="U119" s="169"/>
    </row>
    <row r="120" spans="1:74" ht="15.75" customHeight="1" outlineLevel="1" x14ac:dyDescent="0.25">
      <c r="A120" s="160"/>
      <c r="B120" s="161"/>
      <c r="C120" s="145"/>
      <c r="D120" s="146"/>
      <c r="E120" s="147"/>
      <c r="F120" s="146"/>
      <c r="G120" s="147"/>
      <c r="H120" s="147"/>
      <c r="I120" s="147"/>
      <c r="J120" s="147"/>
      <c r="K120" s="147"/>
      <c r="L120" s="147"/>
      <c r="M120" s="147"/>
      <c r="N120" s="147"/>
      <c r="O120" s="147"/>
      <c r="P120" s="147"/>
      <c r="Q120" s="147"/>
      <c r="R120" s="147"/>
      <c r="S120" s="147"/>
      <c r="T120" s="147"/>
      <c r="U120" s="169"/>
    </row>
    <row r="121" spans="1:74" ht="15.75" customHeight="1" outlineLevel="1" x14ac:dyDescent="0.25">
      <c r="A121" s="160"/>
      <c r="B121" s="161"/>
      <c r="C121" s="145"/>
      <c r="D121" s="146"/>
      <c r="E121" s="147"/>
      <c r="F121" s="146"/>
      <c r="G121" s="147"/>
      <c r="H121" s="147"/>
      <c r="I121" s="147"/>
      <c r="J121" s="147"/>
      <c r="K121" s="147"/>
      <c r="L121" s="147"/>
      <c r="M121" s="147"/>
      <c r="N121" s="147"/>
      <c r="O121" s="147"/>
      <c r="P121" s="147"/>
      <c r="Q121" s="147"/>
      <c r="R121" s="147"/>
      <c r="S121" s="147"/>
      <c r="T121" s="147"/>
      <c r="U121" s="169"/>
    </row>
    <row r="122" spans="1:74" ht="15.75" customHeight="1" outlineLevel="1" x14ac:dyDescent="0.25">
      <c r="A122" s="160"/>
      <c r="B122" s="161"/>
      <c r="C122" s="145"/>
      <c r="D122" s="146"/>
      <c r="E122" s="147"/>
      <c r="F122" s="146"/>
      <c r="G122" s="147"/>
      <c r="H122" s="147"/>
      <c r="I122" s="147"/>
      <c r="J122" s="147"/>
      <c r="K122" s="147"/>
      <c r="L122" s="147"/>
      <c r="M122" s="147"/>
      <c r="N122" s="147"/>
      <c r="O122" s="147"/>
      <c r="P122" s="147"/>
      <c r="Q122" s="147"/>
      <c r="R122" s="147"/>
      <c r="S122" s="147"/>
      <c r="T122" s="147"/>
      <c r="U122" s="169"/>
    </row>
    <row r="123" spans="1:74" ht="15.75" customHeight="1" outlineLevel="1" x14ac:dyDescent="0.25">
      <c r="A123" s="160"/>
      <c r="B123" s="161"/>
      <c r="C123" s="145"/>
      <c r="D123" s="146"/>
      <c r="E123" s="147"/>
      <c r="F123" s="146"/>
      <c r="G123" s="147"/>
      <c r="H123" s="147"/>
      <c r="I123" s="147"/>
      <c r="J123" s="147"/>
      <c r="K123" s="147"/>
      <c r="L123" s="147"/>
      <c r="M123" s="147"/>
      <c r="N123" s="147"/>
      <c r="O123" s="147"/>
      <c r="P123" s="147"/>
      <c r="Q123" s="147"/>
      <c r="R123" s="147"/>
      <c r="S123" s="147"/>
      <c r="T123" s="147"/>
      <c r="U123" s="147"/>
    </row>
    <row r="124" spans="1:74" ht="15.75" customHeight="1" outlineLevel="1" x14ac:dyDescent="0.25">
      <c r="A124" s="160"/>
      <c r="B124" s="161"/>
      <c r="C124" s="145"/>
      <c r="D124" s="146"/>
      <c r="E124" s="147"/>
      <c r="F124" s="146"/>
      <c r="G124" s="147"/>
      <c r="H124" s="147"/>
      <c r="I124" s="147"/>
      <c r="J124" s="147"/>
      <c r="K124" s="147"/>
      <c r="L124" s="147"/>
      <c r="M124" s="147"/>
      <c r="N124" s="147"/>
      <c r="O124" s="147"/>
      <c r="P124" s="147"/>
      <c r="Q124" s="147"/>
      <c r="R124" s="147"/>
      <c r="S124" s="147"/>
      <c r="T124" s="147"/>
      <c r="U124" s="147"/>
    </row>
    <row r="125" spans="1:74" ht="15.75" customHeight="1" outlineLevel="1" x14ac:dyDescent="0.25">
      <c r="A125" s="160"/>
      <c r="B125" s="161"/>
      <c r="C125" s="145"/>
      <c r="D125" s="146"/>
      <c r="E125" s="147"/>
      <c r="F125" s="146"/>
      <c r="G125" s="147"/>
      <c r="H125" s="147"/>
      <c r="I125" s="147"/>
      <c r="J125" s="147"/>
      <c r="K125" s="147"/>
      <c r="L125" s="147"/>
      <c r="M125" s="147"/>
      <c r="N125" s="147"/>
      <c r="O125" s="147"/>
      <c r="P125" s="147"/>
      <c r="Q125" s="147"/>
      <c r="R125" s="147"/>
      <c r="S125" s="147"/>
      <c r="T125" s="147"/>
      <c r="U125" s="147"/>
    </row>
    <row r="126" spans="1:74" ht="15.75" customHeight="1" outlineLevel="1" x14ac:dyDescent="0.25">
      <c r="A126" s="160"/>
      <c r="B126" s="161"/>
      <c r="C126" s="145"/>
      <c r="D126" s="146"/>
      <c r="E126" s="147"/>
      <c r="F126" s="146"/>
      <c r="G126" s="147"/>
      <c r="H126" s="147"/>
      <c r="I126" s="147"/>
      <c r="J126" s="147"/>
      <c r="K126" s="147"/>
      <c r="L126" s="147"/>
      <c r="M126" s="147"/>
      <c r="N126" s="147"/>
      <c r="O126" s="147"/>
      <c r="P126" s="147"/>
      <c r="Q126" s="147"/>
      <c r="R126" s="147"/>
      <c r="S126" s="147"/>
      <c r="T126" s="147"/>
      <c r="U126" s="169"/>
    </row>
    <row r="127" spans="1:74" ht="15.75" hidden="1" customHeight="1" x14ac:dyDescent="0.3">
      <c r="A127" s="133"/>
      <c r="B127" s="133"/>
      <c r="C127" s="157"/>
      <c r="D127" s="157"/>
      <c r="E127" s="157"/>
      <c r="F127" s="171"/>
      <c r="G127" s="171"/>
      <c r="H127" s="171"/>
      <c r="I127" s="171"/>
      <c r="J127" s="171"/>
      <c r="K127" s="172"/>
      <c r="L127" s="157"/>
      <c r="M127" s="157"/>
      <c r="N127" s="157"/>
      <c r="O127" s="173"/>
      <c r="P127" s="174"/>
      <c r="Q127" s="171"/>
      <c r="R127" s="171"/>
      <c r="S127" s="171"/>
      <c r="T127" s="175"/>
      <c r="U127" s="176"/>
      <c r="V127" s="176"/>
      <c r="W127" s="176"/>
      <c r="X127" s="176"/>
      <c r="Y127" s="176"/>
      <c r="Z127" s="176"/>
      <c r="AA127" s="175"/>
      <c r="AB127" s="177"/>
      <c r="AC127" s="172"/>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row>
    <row r="128" spans="1:74" ht="15" hidden="1" customHeight="1" x14ac:dyDescent="0.3">
      <c r="A128" s="133"/>
      <c r="B128" s="133"/>
      <c r="C128" s="157"/>
      <c r="D128" s="157"/>
      <c r="E128" s="157"/>
      <c r="F128" s="171"/>
      <c r="G128" s="171"/>
      <c r="H128" s="171"/>
      <c r="I128" s="171"/>
      <c r="J128" s="171"/>
      <c r="K128" s="172"/>
      <c r="L128" s="157"/>
      <c r="M128" s="157"/>
      <c r="N128" s="157"/>
      <c r="O128" s="173"/>
      <c r="P128" s="174"/>
      <c r="Q128" s="171"/>
      <c r="R128" s="171"/>
      <c r="S128" s="171"/>
      <c r="T128" s="175"/>
      <c r="U128" s="176"/>
      <c r="V128" s="176"/>
      <c r="W128" s="176"/>
      <c r="X128" s="176"/>
      <c r="Y128" s="176"/>
      <c r="Z128" s="176"/>
      <c r="AA128" s="175"/>
      <c r="AB128" s="177"/>
      <c r="AC128" s="172"/>
      <c r="AD128" s="133"/>
      <c r="AE128" s="133"/>
      <c r="AF128" s="133"/>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row>
    <row r="129" spans="1:74" ht="15.75" hidden="1" customHeight="1" x14ac:dyDescent="0.3">
      <c r="C129" s="178"/>
      <c r="D129" s="178"/>
      <c r="E129" s="157"/>
      <c r="F129" s="179"/>
      <c r="G129" s="179"/>
      <c r="H129" s="179"/>
      <c r="I129" s="179"/>
      <c r="J129" s="179"/>
      <c r="K129" s="172"/>
      <c r="L129" s="179"/>
      <c r="M129" s="179"/>
      <c r="N129" s="179"/>
      <c r="O129" s="180"/>
      <c r="P129" s="179"/>
      <c r="Q129" s="179"/>
      <c r="R129" s="179"/>
      <c r="S129" s="179"/>
      <c r="T129" s="164"/>
      <c r="U129" s="165"/>
      <c r="V129" s="165"/>
      <c r="W129" s="165"/>
      <c r="X129" s="165"/>
      <c r="Y129" s="165"/>
      <c r="Z129" s="165"/>
      <c r="AA129" s="164"/>
      <c r="AB129" s="166"/>
      <c r="AC129" s="167"/>
    </row>
    <row r="130" spans="1:74" ht="15.75" hidden="1" customHeight="1" x14ac:dyDescent="0.3">
      <c r="C130" s="178"/>
      <c r="D130" s="178"/>
      <c r="E130" s="157"/>
      <c r="F130" s="75"/>
      <c r="G130" s="75"/>
      <c r="H130" s="75"/>
      <c r="I130" s="75"/>
      <c r="J130" s="75"/>
      <c r="K130" s="172"/>
      <c r="L130" s="75"/>
      <c r="M130" s="75"/>
      <c r="N130" s="75"/>
      <c r="O130" s="181"/>
      <c r="P130" s="179"/>
      <c r="Q130" s="179"/>
      <c r="R130" s="179"/>
      <c r="S130" s="179"/>
      <c r="T130" s="164"/>
      <c r="U130" s="165"/>
      <c r="V130" s="165"/>
      <c r="W130" s="165"/>
      <c r="X130" s="165"/>
      <c r="Y130" s="165"/>
      <c r="Z130" s="165"/>
      <c r="AA130" s="164"/>
      <c r="AB130" s="166"/>
      <c r="AC130" s="167"/>
    </row>
    <row r="131" spans="1:74" ht="15.75" hidden="1" customHeight="1" x14ac:dyDescent="0.3">
      <c r="C131" s="178"/>
      <c r="D131" s="178"/>
      <c r="E131" s="157"/>
      <c r="F131" s="75"/>
      <c r="G131" s="75"/>
      <c r="H131" s="75"/>
      <c r="I131" s="75"/>
      <c r="J131" s="75"/>
      <c r="K131" s="172"/>
      <c r="L131" s="75"/>
      <c r="M131" s="75"/>
      <c r="N131" s="75"/>
      <c r="O131" s="181"/>
      <c r="P131" s="75"/>
      <c r="Q131" s="75"/>
      <c r="R131" s="75"/>
      <c r="S131" s="75"/>
      <c r="T131" s="164"/>
      <c r="U131" s="165"/>
      <c r="V131" s="165"/>
      <c r="W131" s="165"/>
      <c r="X131" s="165"/>
      <c r="Y131" s="165"/>
      <c r="Z131" s="165"/>
      <c r="AA131" s="164"/>
      <c r="AB131" s="166"/>
      <c r="AC131" s="167"/>
    </row>
    <row r="132" spans="1:74" ht="15.75" customHeight="1" x14ac:dyDescent="0.3">
      <c r="A132" s="133"/>
      <c r="B132" s="133"/>
      <c r="C132" s="75"/>
      <c r="D132" s="75"/>
      <c r="E132" s="75"/>
      <c r="F132" s="75"/>
      <c r="G132" s="157"/>
      <c r="H132" s="157"/>
      <c r="I132" s="157"/>
      <c r="J132" s="157"/>
      <c r="K132" s="172"/>
      <c r="L132" s="157"/>
      <c r="M132" s="157"/>
      <c r="N132" s="157"/>
      <c r="O132" s="173"/>
      <c r="P132" s="157"/>
      <c r="Q132" s="157"/>
      <c r="R132" s="157"/>
      <c r="S132" s="157"/>
      <c r="T132" s="182"/>
      <c r="U132" s="183"/>
      <c r="V132" s="183"/>
      <c r="W132" s="183"/>
      <c r="X132" s="183"/>
      <c r="Y132" s="183"/>
      <c r="Z132" s="183"/>
      <c r="AA132" s="133"/>
      <c r="AB132" s="184"/>
      <c r="AC132" s="184"/>
      <c r="AD132" s="133"/>
      <c r="AE132" s="133"/>
      <c r="AF132" s="133"/>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row>
    <row r="133" spans="1:74" ht="15.75" customHeight="1" x14ac:dyDescent="0.3">
      <c r="C133" s="157"/>
      <c r="D133" s="157"/>
      <c r="E133" s="157"/>
      <c r="F133" s="157"/>
      <c r="G133" s="157"/>
      <c r="H133" s="157"/>
      <c r="I133" s="157"/>
      <c r="J133" s="75"/>
      <c r="K133" s="172"/>
      <c r="L133" s="75"/>
      <c r="M133" s="75"/>
      <c r="N133" s="75"/>
      <c r="O133" s="181"/>
      <c r="P133" s="75"/>
      <c r="Q133" s="75"/>
      <c r="R133" s="75"/>
      <c r="S133" s="75"/>
      <c r="T133" s="185"/>
      <c r="U133" s="165"/>
      <c r="V133" s="165"/>
      <c r="W133" s="165"/>
      <c r="X133" s="165"/>
      <c r="Y133" s="165"/>
      <c r="Z133" s="165"/>
      <c r="AA133" s="164"/>
      <c r="AB133" s="154"/>
      <c r="AC133" s="155"/>
    </row>
    <row r="134" spans="1:74" ht="15.75" customHeight="1" x14ac:dyDescent="0.3">
      <c r="C134" s="157"/>
      <c r="D134" s="157"/>
      <c r="E134" s="157"/>
      <c r="F134" s="157"/>
      <c r="G134" s="157"/>
      <c r="H134" s="157"/>
      <c r="I134" s="157"/>
      <c r="J134" s="75"/>
      <c r="K134" s="172"/>
      <c r="L134" s="75"/>
      <c r="M134" s="75"/>
      <c r="N134" s="75"/>
      <c r="O134" s="181"/>
      <c r="Q134" s="75"/>
      <c r="R134" s="75"/>
      <c r="S134" s="75"/>
      <c r="T134" s="185"/>
      <c r="U134" s="165"/>
      <c r="V134" s="165"/>
      <c r="W134" s="165"/>
      <c r="X134" s="165"/>
      <c r="Y134" s="165"/>
      <c r="Z134" s="165"/>
      <c r="AA134" s="164"/>
      <c r="AB134" s="154"/>
      <c r="AC134" s="155"/>
    </row>
    <row r="135" spans="1:74" ht="15.75" customHeight="1" x14ac:dyDescent="0.3">
      <c r="C135" s="75"/>
      <c r="D135" s="75"/>
      <c r="E135" s="75"/>
      <c r="F135" s="75"/>
      <c r="G135" s="157"/>
      <c r="H135" s="157"/>
      <c r="I135" s="157"/>
      <c r="J135" s="157"/>
      <c r="K135" s="172"/>
      <c r="L135" s="75"/>
      <c r="M135" s="75"/>
      <c r="N135" s="75"/>
      <c r="O135" s="181"/>
      <c r="P135" s="75"/>
      <c r="Q135" s="186"/>
      <c r="R135" s="186"/>
      <c r="S135" s="186"/>
      <c r="T135" s="185"/>
      <c r="U135" s="165"/>
      <c r="V135" s="165"/>
      <c r="W135" s="187"/>
      <c r="X135" s="187"/>
      <c r="Y135" s="187"/>
      <c r="Z135" s="155"/>
      <c r="AA135" s="164"/>
      <c r="AB135" s="154"/>
      <c r="AC135" s="155"/>
    </row>
    <row r="136" spans="1:74" ht="15.75" customHeight="1" x14ac:dyDescent="0.3">
      <c r="C136" s="157"/>
      <c r="D136" s="157"/>
      <c r="E136" s="157"/>
      <c r="F136" s="157"/>
      <c r="G136" s="157"/>
      <c r="H136" s="157"/>
      <c r="I136" s="157"/>
      <c r="J136" s="75"/>
      <c r="K136" s="172"/>
      <c r="L136" s="75"/>
      <c r="M136" s="75"/>
      <c r="N136" s="75"/>
      <c r="O136" s="181"/>
      <c r="P136" s="75"/>
      <c r="Q136" s="75"/>
      <c r="R136" s="75"/>
      <c r="S136" s="75"/>
      <c r="T136" s="185"/>
      <c r="U136" s="165"/>
      <c r="V136" s="165"/>
      <c r="W136" s="165"/>
      <c r="X136" s="187"/>
      <c r="Y136" s="187"/>
      <c r="Z136" s="155"/>
      <c r="AA136" s="164"/>
      <c r="AB136" s="154"/>
      <c r="AC136" s="155"/>
    </row>
    <row r="137" spans="1:74" ht="15.75" customHeight="1" x14ac:dyDescent="0.3">
      <c r="G137" s="75"/>
      <c r="H137" s="75"/>
      <c r="I137" s="75"/>
      <c r="J137" s="75"/>
      <c r="K137" s="172"/>
      <c r="O137" s="163"/>
      <c r="T137" s="164"/>
      <c r="U137" s="165"/>
      <c r="V137" s="165"/>
      <c r="W137" s="187"/>
      <c r="X137" s="187"/>
      <c r="Y137" s="187"/>
      <c r="Z137" s="167"/>
      <c r="AA137" s="164"/>
      <c r="AB137" s="166"/>
      <c r="AC137" s="167"/>
    </row>
    <row r="138" spans="1:74" ht="15.75" customHeight="1" x14ac:dyDescent="0.3">
      <c r="C138" s="155"/>
      <c r="D138" s="155"/>
      <c r="E138" s="75"/>
      <c r="J138" s="157"/>
      <c r="K138" s="172"/>
      <c r="L138" s="75"/>
      <c r="M138" s="75"/>
      <c r="N138" s="75"/>
      <c r="O138" s="181"/>
      <c r="P138" s="75"/>
      <c r="Q138" s="188"/>
      <c r="R138" s="188"/>
      <c r="S138" s="188"/>
      <c r="T138" s="164"/>
      <c r="U138" s="165"/>
      <c r="V138" s="165"/>
      <c r="W138" s="165"/>
      <c r="X138" s="187"/>
      <c r="Y138" s="187"/>
      <c r="Z138" s="167"/>
      <c r="AA138" s="164"/>
      <c r="AB138" s="166"/>
      <c r="AC138" s="167"/>
    </row>
    <row r="139" spans="1:74" ht="15.75" customHeight="1" x14ac:dyDescent="0.3">
      <c r="F139" s="75"/>
      <c r="G139" s="75"/>
      <c r="H139" s="75"/>
      <c r="I139" s="75"/>
      <c r="J139" s="75"/>
      <c r="K139" s="172"/>
      <c r="L139" s="75"/>
      <c r="M139" s="75"/>
      <c r="N139" s="75"/>
      <c r="O139" s="181"/>
      <c r="P139" s="75"/>
      <c r="Q139" s="188"/>
      <c r="R139" s="188"/>
      <c r="S139" s="188"/>
      <c r="T139" s="164"/>
      <c r="U139" s="165"/>
      <c r="V139" s="165"/>
      <c r="W139" s="189"/>
      <c r="X139" s="187"/>
      <c r="Y139" s="187"/>
      <c r="Z139" s="167"/>
      <c r="AA139" s="164"/>
      <c r="AB139" s="166"/>
      <c r="AC139" s="167"/>
    </row>
    <row r="140" spans="1:74" ht="15.75" customHeight="1" x14ac:dyDescent="0.3">
      <c r="F140" s="75"/>
      <c r="G140" s="75"/>
      <c r="H140" s="75"/>
      <c r="I140" s="75"/>
      <c r="J140" s="157"/>
      <c r="K140" s="172"/>
      <c r="L140" s="190"/>
      <c r="M140" s="190"/>
      <c r="N140" s="190"/>
      <c r="O140" s="173"/>
      <c r="P140" s="191"/>
      <c r="Q140" s="188"/>
      <c r="R140" s="188"/>
      <c r="S140" s="188"/>
      <c r="T140" s="164"/>
      <c r="U140" s="165"/>
      <c r="V140" s="165"/>
      <c r="W140" s="187"/>
      <c r="X140" s="187"/>
      <c r="Y140" s="187"/>
      <c r="Z140" s="167"/>
      <c r="AA140" s="164"/>
      <c r="AB140" s="166"/>
      <c r="AC140" s="167"/>
    </row>
    <row r="141" spans="1:74" ht="15.75" customHeight="1" x14ac:dyDescent="0.3">
      <c r="J141" s="75"/>
      <c r="K141" s="172"/>
      <c r="L141" s="190"/>
      <c r="M141" s="190"/>
      <c r="N141" s="190"/>
      <c r="O141" s="173"/>
      <c r="P141" s="191"/>
      <c r="Q141" s="188"/>
      <c r="R141" s="188"/>
      <c r="S141" s="188"/>
      <c r="T141" s="164"/>
      <c r="U141" s="165"/>
      <c r="V141" s="165"/>
      <c r="W141" s="187"/>
      <c r="X141" s="187"/>
      <c r="Y141" s="187"/>
      <c r="Z141" s="167"/>
      <c r="AA141" s="164"/>
      <c r="AB141" s="166"/>
      <c r="AC141" s="167"/>
    </row>
    <row r="142" spans="1:74" ht="15.75" customHeight="1" x14ac:dyDescent="0.3">
      <c r="J142" s="157"/>
      <c r="K142" s="172"/>
      <c r="O142" s="163"/>
      <c r="Q142" s="188"/>
      <c r="R142" s="188"/>
      <c r="S142" s="188"/>
      <c r="T142" s="164"/>
      <c r="U142" s="165"/>
      <c r="V142" s="165"/>
      <c r="W142" s="165"/>
      <c r="X142" s="187"/>
      <c r="Y142" s="187"/>
      <c r="Z142" s="167"/>
      <c r="AA142" s="164"/>
      <c r="AB142" s="166"/>
      <c r="AC142" s="167"/>
    </row>
    <row r="143" spans="1:74" ht="15.75" customHeight="1" x14ac:dyDescent="0.3">
      <c r="J143" s="157"/>
      <c r="K143" s="172"/>
      <c r="O143" s="163"/>
      <c r="Q143" s="188"/>
      <c r="R143" s="188"/>
      <c r="S143" s="188"/>
      <c r="T143" s="164"/>
      <c r="U143" s="165"/>
      <c r="V143" s="165"/>
      <c r="W143" s="165"/>
      <c r="X143" s="187"/>
      <c r="Y143" s="187"/>
      <c r="Z143" s="167"/>
      <c r="AA143" s="164"/>
      <c r="AB143" s="166"/>
      <c r="AC143" s="167"/>
    </row>
    <row r="144" spans="1:74" ht="15.75" customHeight="1" x14ac:dyDescent="0.3">
      <c r="J144" s="75"/>
      <c r="K144" s="172"/>
      <c r="O144" s="163"/>
      <c r="Q144" s="188"/>
      <c r="R144" s="188"/>
      <c r="S144" s="188"/>
      <c r="T144" s="164"/>
      <c r="U144" s="165"/>
      <c r="V144" s="165"/>
      <c r="W144" s="187"/>
      <c r="X144" s="187"/>
      <c r="Y144" s="187"/>
      <c r="Z144" s="167"/>
      <c r="AA144" s="164"/>
      <c r="AB144" s="166"/>
      <c r="AC144" s="167"/>
    </row>
    <row r="145" spans="3:29" ht="15.75" customHeight="1" x14ac:dyDescent="0.3">
      <c r="J145" s="75"/>
      <c r="K145" s="172"/>
      <c r="O145" s="163"/>
      <c r="Q145" s="188"/>
      <c r="R145" s="188"/>
      <c r="S145" s="188"/>
      <c r="T145" s="164"/>
      <c r="U145" s="165"/>
      <c r="V145" s="165"/>
      <c r="W145" s="165"/>
      <c r="X145" s="187"/>
      <c r="Y145" s="187"/>
      <c r="Z145" s="167"/>
      <c r="AA145" s="164"/>
      <c r="AB145" s="166"/>
      <c r="AC145" s="167"/>
    </row>
    <row r="146" spans="3:29" ht="15" customHeight="1" x14ac:dyDescent="0.3">
      <c r="J146" s="75"/>
      <c r="K146" s="172"/>
      <c r="O146" s="163"/>
      <c r="Q146" s="188"/>
      <c r="R146" s="188"/>
      <c r="S146" s="188"/>
      <c r="T146" s="164"/>
      <c r="U146" s="165"/>
      <c r="V146" s="165"/>
      <c r="W146" s="187"/>
      <c r="X146" s="187"/>
      <c r="Y146" s="187"/>
      <c r="Z146" s="167"/>
      <c r="AA146" s="164"/>
      <c r="AB146" s="166"/>
      <c r="AC146" s="167"/>
    </row>
    <row r="147" spans="3:29" ht="15.75" customHeight="1" x14ac:dyDescent="0.3">
      <c r="J147" s="75"/>
      <c r="K147" s="172"/>
      <c r="O147" s="163"/>
      <c r="Q147" s="188"/>
      <c r="R147" s="188"/>
      <c r="S147" s="188"/>
      <c r="T147" s="164"/>
      <c r="U147" s="165"/>
      <c r="V147" s="165"/>
      <c r="W147" s="187"/>
      <c r="X147" s="187"/>
      <c r="Y147" s="187"/>
      <c r="Z147" s="167"/>
      <c r="AA147" s="164"/>
      <c r="AB147" s="166"/>
      <c r="AC147" s="167"/>
    </row>
    <row r="148" spans="3:29" ht="15.75" customHeight="1" x14ac:dyDescent="0.3">
      <c r="J148" s="75"/>
      <c r="K148" s="172"/>
      <c r="O148" s="163"/>
      <c r="Q148" s="192"/>
      <c r="R148" s="192"/>
      <c r="S148" s="192"/>
      <c r="T148" s="164"/>
      <c r="U148" s="165"/>
      <c r="V148" s="165"/>
      <c r="W148" s="165"/>
      <c r="X148" s="187"/>
      <c r="Y148" s="187"/>
      <c r="Z148" s="167"/>
      <c r="AA148" s="164"/>
      <c r="AB148" s="166"/>
      <c r="AC148" s="167"/>
    </row>
    <row r="149" spans="3:29" ht="15.75" customHeight="1" x14ac:dyDescent="0.3">
      <c r="J149" s="75"/>
      <c r="K149" s="172"/>
      <c r="O149" s="163"/>
      <c r="Q149" s="193"/>
      <c r="R149" s="193"/>
      <c r="S149" s="193"/>
      <c r="T149" s="164"/>
      <c r="U149" s="165"/>
      <c r="V149" s="165"/>
      <c r="W149" s="187"/>
      <c r="X149" s="187"/>
      <c r="Y149" s="187"/>
      <c r="Z149" s="167"/>
      <c r="AA149" s="164"/>
      <c r="AB149" s="166"/>
      <c r="AC149" s="167"/>
    </row>
    <row r="150" spans="3:29" ht="15.75" hidden="1" customHeight="1" x14ac:dyDescent="0.3">
      <c r="K150" s="172"/>
      <c r="O150" s="163"/>
      <c r="T150" s="164"/>
      <c r="U150" s="165"/>
      <c r="V150" s="165"/>
      <c r="W150" s="165"/>
      <c r="X150" s="187"/>
      <c r="Y150" s="187"/>
      <c r="Z150" s="167"/>
      <c r="AA150" s="164"/>
      <c r="AB150" s="166"/>
      <c r="AC150" s="167"/>
    </row>
    <row r="151" spans="3:29" ht="15.75" hidden="1" customHeight="1" x14ac:dyDescent="0.3">
      <c r="C151" s="155"/>
      <c r="D151" s="155"/>
      <c r="E151" s="75"/>
      <c r="K151" s="172"/>
      <c r="O151" s="163"/>
      <c r="T151" s="164"/>
      <c r="U151" s="165"/>
      <c r="V151" s="165"/>
      <c r="W151" s="165"/>
      <c r="X151" s="187"/>
      <c r="Y151" s="187"/>
      <c r="Z151" s="167"/>
      <c r="AA151" s="164"/>
      <c r="AB151" s="166"/>
      <c r="AC151" s="167"/>
    </row>
    <row r="152" spans="3:29" ht="15.75" hidden="1" customHeight="1" x14ac:dyDescent="0.3">
      <c r="C152" s="155"/>
      <c r="D152" s="155"/>
      <c r="E152" s="75"/>
      <c r="K152" s="172"/>
      <c r="O152" s="163"/>
      <c r="T152" s="164"/>
      <c r="U152" s="165"/>
      <c r="V152" s="165"/>
      <c r="W152" s="165"/>
      <c r="X152" s="187"/>
      <c r="Y152" s="187"/>
      <c r="Z152" s="167"/>
      <c r="AA152" s="164"/>
      <c r="AB152" s="166"/>
      <c r="AC152" s="167"/>
    </row>
    <row r="153" spans="3:29" ht="15.75" hidden="1" customHeight="1" x14ac:dyDescent="0.3">
      <c r="F153" s="75"/>
      <c r="K153" s="172"/>
      <c r="O153" s="163"/>
      <c r="T153" s="164"/>
      <c r="U153" s="165"/>
      <c r="V153" s="165"/>
      <c r="W153" s="165"/>
      <c r="X153" s="187"/>
      <c r="Y153" s="187"/>
      <c r="Z153" s="167"/>
      <c r="AA153" s="164"/>
      <c r="AB153" s="166"/>
      <c r="AC153" s="167"/>
    </row>
    <row r="154" spans="3:29" ht="15.75" hidden="1" customHeight="1" x14ac:dyDescent="0.3">
      <c r="F154" s="75"/>
      <c r="K154" s="172"/>
      <c r="O154" s="163"/>
      <c r="T154" s="164"/>
      <c r="U154" s="165"/>
      <c r="V154" s="165"/>
      <c r="W154" s="165"/>
      <c r="X154" s="187"/>
      <c r="Y154" s="187"/>
      <c r="Z154" s="167"/>
      <c r="AA154" s="164"/>
      <c r="AB154" s="166"/>
      <c r="AC154" s="167"/>
    </row>
    <row r="155" spans="3:29" ht="15.75" hidden="1" customHeight="1" x14ac:dyDescent="0.3">
      <c r="K155" s="172"/>
      <c r="O155" s="163"/>
      <c r="T155" s="164"/>
      <c r="U155" s="165"/>
      <c r="V155" s="165"/>
      <c r="W155" s="165"/>
      <c r="X155" s="187"/>
      <c r="Y155" s="187"/>
      <c r="Z155" s="167"/>
      <c r="AA155" s="164"/>
      <c r="AB155" s="166"/>
      <c r="AC155" s="167"/>
    </row>
    <row r="156" spans="3:29" ht="15.75" hidden="1" customHeight="1" x14ac:dyDescent="0.3">
      <c r="C156" s="155"/>
      <c r="D156" s="155"/>
      <c r="E156" s="75"/>
      <c r="K156" s="172"/>
      <c r="O156" s="163"/>
      <c r="T156" s="164"/>
      <c r="U156" s="165"/>
      <c r="V156" s="165"/>
      <c r="W156" s="165"/>
      <c r="X156" s="187"/>
      <c r="Y156" s="187"/>
      <c r="Z156" s="167"/>
      <c r="AA156" s="164"/>
      <c r="AB156" s="166"/>
      <c r="AC156" s="167"/>
    </row>
    <row r="157" spans="3:29" ht="15.75" hidden="1" customHeight="1" x14ac:dyDescent="0.3">
      <c r="C157" s="155"/>
      <c r="D157" s="155"/>
      <c r="E157" s="75"/>
      <c r="K157" s="172"/>
      <c r="O157" s="163"/>
      <c r="T157" s="164"/>
      <c r="U157" s="165"/>
      <c r="V157" s="165"/>
      <c r="W157" s="165"/>
      <c r="X157" s="187"/>
      <c r="Y157" s="187"/>
      <c r="Z157" s="167"/>
      <c r="AA157" s="164"/>
      <c r="AB157" s="166"/>
      <c r="AC157" s="167"/>
    </row>
    <row r="158" spans="3:29" ht="15.75" hidden="1" customHeight="1" x14ac:dyDescent="0.3">
      <c r="C158" s="155"/>
      <c r="D158" s="155"/>
      <c r="E158" s="75"/>
      <c r="K158" s="172"/>
      <c r="L158" s="157"/>
      <c r="M158" s="157"/>
      <c r="N158" s="157"/>
      <c r="O158" s="173"/>
      <c r="P158" s="191"/>
      <c r="T158" s="164"/>
      <c r="U158" s="165"/>
      <c r="V158" s="165"/>
      <c r="W158" s="165"/>
      <c r="X158" s="187"/>
      <c r="Y158" s="187"/>
      <c r="Z158" s="167"/>
      <c r="AA158" s="164"/>
      <c r="AB158" s="166"/>
      <c r="AC158" s="167"/>
    </row>
    <row r="159" spans="3:29" ht="15.75" hidden="1" customHeight="1" x14ac:dyDescent="0.3">
      <c r="C159" s="155"/>
      <c r="D159" s="155"/>
      <c r="E159" s="75"/>
      <c r="K159" s="172"/>
      <c r="O159" s="163"/>
      <c r="P159" s="191"/>
      <c r="T159" s="164"/>
      <c r="U159" s="165"/>
      <c r="V159" s="165"/>
      <c r="W159" s="165"/>
      <c r="X159" s="187"/>
      <c r="Y159" s="187"/>
      <c r="Z159" s="167"/>
      <c r="AA159" s="164"/>
      <c r="AB159" s="166"/>
      <c r="AC159" s="167"/>
    </row>
    <row r="160" spans="3:29" ht="15.75" hidden="1" customHeight="1" x14ac:dyDescent="0.3">
      <c r="C160" s="155"/>
      <c r="D160" s="155"/>
      <c r="E160" s="75"/>
      <c r="K160" s="172"/>
      <c r="L160" s="157"/>
      <c r="M160" s="157"/>
      <c r="N160" s="157"/>
      <c r="O160" s="173"/>
      <c r="P160" s="191"/>
      <c r="T160" s="164"/>
      <c r="U160" s="165"/>
      <c r="V160" s="165"/>
      <c r="W160" s="165"/>
      <c r="X160" s="187"/>
      <c r="Y160" s="187"/>
      <c r="Z160" s="167"/>
      <c r="AA160" s="164"/>
      <c r="AB160" s="166"/>
      <c r="AC160" s="167"/>
    </row>
    <row r="161" spans="3:29" ht="15.75" hidden="1" customHeight="1" x14ac:dyDescent="0.3">
      <c r="C161" s="155"/>
      <c r="D161" s="155"/>
      <c r="E161" s="75"/>
      <c r="K161" s="172"/>
      <c r="L161" s="157"/>
      <c r="M161" s="157"/>
      <c r="N161" s="157"/>
      <c r="O161" s="173"/>
      <c r="P161" s="191"/>
      <c r="T161" s="164"/>
      <c r="U161" s="165"/>
      <c r="V161" s="165"/>
      <c r="W161" s="165"/>
      <c r="X161" s="187"/>
      <c r="Y161" s="187"/>
      <c r="Z161" s="167"/>
      <c r="AA161" s="164"/>
      <c r="AB161" s="166"/>
      <c r="AC161" s="167"/>
    </row>
    <row r="162" spans="3:29" ht="15.75" hidden="1" customHeight="1" x14ac:dyDescent="0.3">
      <c r="C162" s="155"/>
      <c r="D162" s="155"/>
      <c r="E162" s="75"/>
      <c r="K162" s="172"/>
      <c r="L162" s="75"/>
      <c r="M162" s="75"/>
      <c r="N162" s="75"/>
      <c r="O162" s="181"/>
      <c r="P162" s="75"/>
      <c r="T162" s="164"/>
      <c r="U162" s="165"/>
      <c r="V162" s="165"/>
      <c r="W162" s="165"/>
      <c r="X162" s="187"/>
      <c r="Y162" s="187"/>
      <c r="Z162" s="167"/>
      <c r="AA162" s="164"/>
      <c r="AB162" s="166"/>
      <c r="AC162" s="167"/>
    </row>
    <row r="163" spans="3:29" ht="15.75" hidden="1" customHeight="1" x14ac:dyDescent="0.3">
      <c r="C163" s="155"/>
      <c r="D163" s="155"/>
      <c r="E163" s="75"/>
      <c r="K163" s="172"/>
      <c r="L163" s="75"/>
      <c r="M163" s="75"/>
      <c r="N163" s="75"/>
      <c r="O163" s="181"/>
      <c r="P163" s="75"/>
      <c r="T163" s="164"/>
      <c r="U163" s="165"/>
      <c r="V163" s="165"/>
      <c r="W163" s="165"/>
      <c r="X163" s="187"/>
      <c r="Y163" s="187"/>
      <c r="Z163" s="167"/>
      <c r="AA163" s="164"/>
      <c r="AB163" s="166"/>
      <c r="AC163" s="167"/>
    </row>
    <row r="164" spans="3:29" ht="15.75" hidden="1" customHeight="1" x14ac:dyDescent="0.3">
      <c r="C164" s="155"/>
      <c r="D164" s="155"/>
      <c r="E164" s="75"/>
      <c r="K164" s="172"/>
      <c r="L164" s="75"/>
      <c r="M164" s="75"/>
      <c r="N164" s="75"/>
      <c r="O164" s="181"/>
      <c r="P164" s="75"/>
      <c r="T164" s="164"/>
      <c r="U164" s="165"/>
      <c r="V164" s="165"/>
      <c r="W164" s="165"/>
      <c r="X164" s="187"/>
      <c r="Y164" s="187"/>
      <c r="Z164" s="167"/>
      <c r="AA164" s="164"/>
      <c r="AB164" s="166"/>
      <c r="AC164" s="167"/>
    </row>
    <row r="165" spans="3:29" ht="15.75" hidden="1" customHeight="1" x14ac:dyDescent="0.3">
      <c r="C165" s="155"/>
      <c r="D165" s="155"/>
      <c r="E165" s="75"/>
      <c r="K165" s="172"/>
      <c r="L165" s="75"/>
      <c r="M165" s="75"/>
      <c r="N165" s="75"/>
      <c r="O165" s="181"/>
      <c r="P165" s="75"/>
      <c r="T165" s="164"/>
      <c r="U165" s="165"/>
      <c r="V165" s="165"/>
      <c r="W165" s="165"/>
      <c r="X165" s="187"/>
      <c r="Y165" s="187"/>
      <c r="Z165" s="167"/>
      <c r="AA165" s="164"/>
      <c r="AB165" s="166"/>
      <c r="AC165" s="167"/>
    </row>
    <row r="166" spans="3:29" ht="15.75" hidden="1" customHeight="1" x14ac:dyDescent="0.3">
      <c r="C166" s="155"/>
      <c r="D166" s="155"/>
      <c r="E166" s="75"/>
      <c r="K166" s="172"/>
      <c r="O166" s="163"/>
      <c r="T166" s="164"/>
      <c r="U166" s="165"/>
      <c r="V166" s="165"/>
      <c r="W166" s="165"/>
      <c r="X166" s="187"/>
      <c r="Y166" s="187"/>
      <c r="Z166" s="167"/>
      <c r="AA166" s="164"/>
      <c r="AB166" s="166"/>
      <c r="AC166" s="167"/>
    </row>
    <row r="167" spans="3:29" ht="15.75" customHeight="1" x14ac:dyDescent="0.3">
      <c r="C167" s="155"/>
      <c r="D167" s="155"/>
      <c r="E167" s="75"/>
      <c r="K167" s="172"/>
      <c r="O167" s="163"/>
      <c r="T167" s="164"/>
      <c r="U167" s="165"/>
      <c r="V167" s="165"/>
      <c r="W167" s="187"/>
      <c r="X167" s="187"/>
      <c r="Y167" s="187"/>
      <c r="Z167" s="167"/>
      <c r="AA167" s="164"/>
      <c r="AB167" s="166"/>
      <c r="AC167" s="167"/>
    </row>
    <row r="168" spans="3:29" ht="15.75" customHeight="1" x14ac:dyDescent="0.3">
      <c r="C168" s="155"/>
      <c r="D168" s="155"/>
      <c r="E168" s="75"/>
      <c r="K168" s="172"/>
      <c r="O168" s="163"/>
      <c r="T168" s="164"/>
      <c r="U168" s="165"/>
      <c r="V168" s="165"/>
      <c r="W168" s="187"/>
      <c r="X168" s="187"/>
      <c r="Y168" s="187"/>
      <c r="Z168" s="167"/>
      <c r="AA168" s="164"/>
      <c r="AB168" s="166"/>
      <c r="AC168" s="167"/>
    </row>
    <row r="169" spans="3:29" ht="15.75" customHeight="1" x14ac:dyDescent="0.3">
      <c r="C169" s="155"/>
      <c r="D169" s="155"/>
      <c r="E169" s="75"/>
      <c r="J169" s="75"/>
      <c r="K169" s="172"/>
      <c r="O169" s="163"/>
      <c r="T169" s="164"/>
      <c r="U169" s="165"/>
      <c r="V169" s="165"/>
      <c r="W169" s="165"/>
      <c r="X169" s="187"/>
      <c r="Y169" s="187"/>
      <c r="Z169" s="167"/>
      <c r="AA169" s="164"/>
      <c r="AB169" s="166"/>
      <c r="AC169" s="167"/>
    </row>
    <row r="170" spans="3:29" ht="15.75" customHeight="1" x14ac:dyDescent="0.3">
      <c r="C170" s="155"/>
      <c r="D170" s="155"/>
      <c r="E170" s="75"/>
      <c r="J170" s="75"/>
      <c r="K170" s="172"/>
      <c r="O170" s="163"/>
      <c r="T170" s="164"/>
      <c r="U170" s="165"/>
      <c r="V170" s="165"/>
      <c r="W170" s="187"/>
      <c r="X170" s="187"/>
      <c r="Y170" s="187"/>
      <c r="Z170" s="167"/>
      <c r="AA170" s="164"/>
      <c r="AB170" s="166"/>
      <c r="AC170" s="167"/>
    </row>
    <row r="171" spans="3:29" ht="15.75" customHeight="1" x14ac:dyDescent="0.3">
      <c r="C171" s="155"/>
      <c r="D171" s="155"/>
      <c r="E171" s="75"/>
      <c r="J171" s="75"/>
      <c r="K171" s="172"/>
      <c r="O171" s="163"/>
      <c r="T171" s="164"/>
      <c r="U171" s="165"/>
      <c r="V171" s="165"/>
      <c r="W171" s="187"/>
      <c r="X171" s="187"/>
      <c r="Y171" s="187"/>
      <c r="Z171" s="167"/>
      <c r="AA171" s="164"/>
      <c r="AB171" s="166"/>
      <c r="AC171" s="167"/>
    </row>
    <row r="172" spans="3:29" ht="15.75" customHeight="1" x14ac:dyDescent="0.3">
      <c r="C172" s="155"/>
      <c r="D172" s="155"/>
      <c r="E172" s="75"/>
      <c r="J172" s="75"/>
      <c r="K172" s="172"/>
      <c r="O172" s="163"/>
      <c r="T172" s="164"/>
      <c r="U172" s="165"/>
      <c r="V172" s="165"/>
      <c r="W172" s="187"/>
      <c r="X172" s="187"/>
      <c r="Y172" s="187"/>
      <c r="Z172" s="167"/>
      <c r="AA172" s="164"/>
      <c r="AB172" s="166"/>
      <c r="AC172" s="167"/>
    </row>
    <row r="173" spans="3:29" ht="15.75" customHeight="1" x14ac:dyDescent="0.3">
      <c r="C173" s="155"/>
      <c r="D173" s="155"/>
      <c r="E173" s="75"/>
      <c r="O173" s="163"/>
      <c r="T173" s="164"/>
      <c r="U173" s="165"/>
      <c r="V173" s="165"/>
      <c r="W173" s="165"/>
      <c r="X173" s="187"/>
      <c r="Y173" s="187"/>
      <c r="Z173" s="167"/>
      <c r="AA173" s="164"/>
      <c r="AB173" s="166"/>
      <c r="AC173" s="167"/>
    </row>
    <row r="174" spans="3:29" ht="15.75" customHeight="1" x14ac:dyDescent="0.3">
      <c r="C174" s="155"/>
      <c r="D174" s="155"/>
      <c r="E174" s="75"/>
      <c r="O174" s="163"/>
      <c r="T174" s="164"/>
      <c r="U174" s="165"/>
      <c r="V174" s="165"/>
      <c r="W174" s="165"/>
      <c r="X174" s="187"/>
      <c r="Y174" s="187"/>
      <c r="Z174" s="167"/>
      <c r="AA174" s="164"/>
      <c r="AB174" s="166"/>
      <c r="AC174" s="167"/>
    </row>
    <row r="175" spans="3:29" ht="15.75" customHeight="1" x14ac:dyDescent="0.3">
      <c r="C175" s="155"/>
      <c r="D175" s="155"/>
      <c r="E175" s="75"/>
      <c r="O175" s="163"/>
      <c r="T175" s="164"/>
      <c r="U175" s="165"/>
      <c r="V175" s="165"/>
      <c r="W175" s="187"/>
      <c r="X175" s="187"/>
      <c r="Y175" s="187"/>
      <c r="Z175" s="167"/>
      <c r="AA175" s="164"/>
      <c r="AB175" s="166"/>
      <c r="AC175" s="167"/>
    </row>
    <row r="176" spans="3:29" ht="15.75" customHeight="1" x14ac:dyDescent="0.3">
      <c r="C176" s="155"/>
      <c r="D176" s="155"/>
      <c r="E176" s="75"/>
      <c r="O176" s="163"/>
      <c r="T176" s="164"/>
      <c r="U176" s="165"/>
      <c r="V176" s="165"/>
      <c r="W176" s="187"/>
      <c r="X176" s="187"/>
      <c r="Y176" s="187"/>
      <c r="Z176" s="167"/>
      <c r="AA176" s="164"/>
      <c r="AB176" s="166"/>
      <c r="AC176" s="167"/>
    </row>
    <row r="177" spans="3:29" ht="15.75" customHeight="1" x14ac:dyDescent="0.3">
      <c r="C177" s="155"/>
      <c r="D177" s="155"/>
      <c r="E177" s="75"/>
      <c r="O177" s="163"/>
      <c r="T177" s="164"/>
      <c r="U177" s="165"/>
      <c r="V177" s="165"/>
      <c r="W177" s="187"/>
      <c r="X177" s="187"/>
      <c r="Y177" s="187"/>
      <c r="Z177" s="187"/>
      <c r="AA177" s="164"/>
      <c r="AB177" s="166"/>
      <c r="AC177" s="167"/>
    </row>
    <row r="178" spans="3:29" ht="15.75" customHeight="1" x14ac:dyDescent="0.25"/>
    <row r="179" spans="3:29" ht="15.75" customHeight="1" x14ac:dyDescent="0.25"/>
    <row r="180" spans="3:29" ht="15.75" customHeight="1" x14ac:dyDescent="0.25"/>
    <row r="181" spans="3:29" ht="15.75" customHeight="1" x14ac:dyDescent="0.25"/>
    <row r="182" spans="3:29" ht="15.75" customHeight="1" x14ac:dyDescent="0.25"/>
    <row r="183" spans="3:29" ht="15.75" customHeight="1" x14ac:dyDescent="0.25"/>
    <row r="184" spans="3:29" ht="15.75" customHeight="1" x14ac:dyDescent="0.25"/>
    <row r="185" spans="3:29" ht="15.75" customHeight="1" x14ac:dyDescent="0.25"/>
    <row r="186" spans="3:29" ht="15.75" customHeight="1" x14ac:dyDescent="0.25"/>
    <row r="187" spans="3:29" ht="15.75" customHeight="1" x14ac:dyDescent="0.25"/>
    <row r="188" spans="3:29" ht="15.75" customHeight="1" x14ac:dyDescent="0.25"/>
    <row r="189" spans="3:29" ht="15.75" customHeight="1" x14ac:dyDescent="0.25"/>
    <row r="190" spans="3:29" ht="15.75" customHeight="1" x14ac:dyDescent="0.25"/>
    <row r="191" spans="3:29" ht="15.75" customHeight="1" x14ac:dyDescent="0.25"/>
    <row r="192" spans="3:29"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8">
    <mergeCell ref="AU7:AY7"/>
    <mergeCell ref="AZ7:BD7"/>
    <mergeCell ref="BE7:BI7"/>
    <mergeCell ref="V7:Z7"/>
    <mergeCell ref="AA7:AE7"/>
    <mergeCell ref="AF7:AJ7"/>
    <mergeCell ref="AK7:AO7"/>
    <mergeCell ref="AP7:AT7"/>
  </mergeCells>
  <conditionalFormatting sqref="B10">
    <cfRule type="cellIs" dxfId="47" priority="91" operator="between">
      <formula>45870</formula>
      <formula>45900</formula>
    </cfRule>
    <cfRule type="cellIs" dxfId="46" priority="90" operator="between">
      <formula>45108</formula>
      <formula>45138</formula>
    </cfRule>
  </conditionalFormatting>
  <conditionalFormatting sqref="B12:C12">
    <cfRule type="cellIs" dxfId="45" priority="83" operator="between">
      <formula>44713</formula>
      <formula>44742</formula>
    </cfRule>
    <cfRule type="cellIs" dxfId="44" priority="84" operator="between">
      <formula>44743</formula>
      <formula>44773</formula>
    </cfRule>
  </conditionalFormatting>
  <conditionalFormatting sqref="B14:C126">
    <cfRule type="cellIs" dxfId="43" priority="28" operator="between">
      <formula>44256</formula>
      <formula>44286</formula>
    </cfRule>
    <cfRule type="cellIs" dxfId="42" priority="29" operator="between">
      <formula>44228</formula>
      <formula>44255</formula>
    </cfRule>
    <cfRule type="cellIs" dxfId="41" priority="27" operator="between">
      <formula>44287</formula>
      <formula>44316</formula>
    </cfRule>
    <cfRule type="cellIs" dxfId="40" priority="26" operator="between">
      <formula>44317</formula>
      <formula>44347</formula>
    </cfRule>
    <cfRule type="cellIs" dxfId="39" priority="25" operator="between">
      <formula>44348</formula>
      <formula>44377</formula>
    </cfRule>
    <cfRule type="cellIs" dxfId="38" priority="32" operator="between">
      <formula>44136</formula>
      <formula>44165</formula>
    </cfRule>
    <cfRule type="cellIs" dxfId="37" priority="31" operator="between">
      <formula>44166</formula>
      <formula>44196</formula>
    </cfRule>
    <cfRule type="cellIs" dxfId="36" priority="30" operator="between">
      <formula>44197</formula>
      <formula>44227</formula>
    </cfRule>
    <cfRule type="cellIs" dxfId="35" priority="33" operator="between">
      <formula>44105</formula>
      <formula>44135</formula>
    </cfRule>
  </conditionalFormatting>
  <conditionalFormatting sqref="B11:D11">
    <cfRule type="cellIs" dxfId="34" priority="88" operator="between">
      <formula>45047</formula>
      <formula>45077</formula>
    </cfRule>
    <cfRule type="cellIs" dxfId="33" priority="87" operator="between">
      <formula>45017</formula>
      <formula>45046</formula>
    </cfRule>
  </conditionalFormatting>
  <conditionalFormatting sqref="F127:J127 L127:S127">
    <cfRule type="expression" dxfId="32" priority="8">
      <formula>#REF!=7</formula>
    </cfRule>
    <cfRule type="expression" dxfId="31" priority="9">
      <formula>#REF!=6</formula>
    </cfRule>
    <cfRule type="expression" dxfId="30" priority="10">
      <formula>#REF!=5</formula>
    </cfRule>
    <cfRule type="expression" dxfId="29" priority="11">
      <formula>#REF!=4</formula>
    </cfRule>
    <cfRule type="expression" dxfId="28" priority="12">
      <formula>#REF!=3</formula>
    </cfRule>
    <cfRule type="expression" dxfId="27" priority="13">
      <formula>#REF!=2</formula>
    </cfRule>
    <cfRule type="expression" dxfId="26" priority="14">
      <formula>#REF!=1</formula>
    </cfRule>
    <cfRule type="expression" dxfId="25" priority="6">
      <formula>#REF!=2</formula>
    </cfRule>
    <cfRule type="expression" dxfId="24" priority="1">
      <formula>#REF!=7</formula>
    </cfRule>
    <cfRule type="expression" dxfId="23" priority="2">
      <formula>#REF!=6</formula>
    </cfRule>
    <cfRule type="expression" dxfId="22" priority="3">
      <formula>#REF!=5</formula>
    </cfRule>
    <cfRule type="expression" dxfId="21" priority="4">
      <formula>#REF!=4</formula>
    </cfRule>
    <cfRule type="expression" dxfId="20" priority="5">
      <formula>#REF!=3</formula>
    </cfRule>
    <cfRule type="expression" dxfId="19" priority="7">
      <formula>#REF!=1</formula>
    </cfRule>
  </conditionalFormatting>
  <conditionalFormatting sqref="F129:J131 L129:S131">
    <cfRule type="expression" dxfId="18" priority="17">
      <formula>#REF!=5</formula>
    </cfRule>
    <cfRule type="expression" dxfId="17" priority="16">
      <formula>#REF!=6</formula>
    </cfRule>
    <cfRule type="expression" dxfId="16" priority="15">
      <formula>#REF!=7</formula>
    </cfRule>
    <cfRule type="expression" dxfId="15" priority="21">
      <formula>#REF!=1</formula>
    </cfRule>
    <cfRule type="expression" dxfId="14" priority="20">
      <formula>#REF!=2</formula>
    </cfRule>
    <cfRule type="expression" dxfId="13" priority="18">
      <formula>#REF!=4</formula>
    </cfRule>
    <cfRule type="expression" dxfId="12" priority="19">
      <formula>#REF!=3</formula>
    </cfRule>
  </conditionalFormatting>
  <conditionalFormatting sqref="X11">
    <cfRule type="cellIs" dxfId="11" priority="85" operator="greaterThan">
      <formula>30</formula>
    </cfRule>
  </conditionalFormatting>
  <conditionalFormatting sqref="Y10">
    <cfRule type="cellIs" dxfId="10" priority="92" operator="greaterThan">
      <formula>30</formula>
    </cfRule>
  </conditionalFormatting>
  <conditionalFormatting sqref="Y12">
    <cfRule type="cellIs" dxfId="9" priority="81" operator="greaterThan">
      <formula>30</formula>
    </cfRule>
  </conditionalFormatting>
  <conditionalFormatting sqref="AC11 AH11 AM11">
    <cfRule type="cellIs" dxfId="8" priority="86" operator="greaterThan">
      <formula>30</formula>
    </cfRule>
  </conditionalFormatting>
  <conditionalFormatting sqref="AC127:AC131 AC133:AC177">
    <cfRule type="cellIs" dxfId="7" priority="24" operator="equal">
      <formula>2018</formula>
    </cfRule>
    <cfRule type="cellIs" dxfId="6" priority="22" operator="equal">
      <formula>2020</formula>
    </cfRule>
    <cfRule type="cellIs" dxfId="5" priority="23" operator="equal">
      <formula>2019</formula>
    </cfRule>
  </conditionalFormatting>
  <conditionalFormatting sqref="AD10 AI10 AN10 AS10">
    <cfRule type="cellIs" dxfId="4" priority="93" operator="greaterThan">
      <formula>30</formula>
    </cfRule>
  </conditionalFormatting>
  <conditionalFormatting sqref="AD12 AI12 AN12">
    <cfRule type="cellIs" dxfId="3" priority="82" operator="greaterThan">
      <formula>30</formula>
    </cfRule>
  </conditionalFormatting>
  <conditionalFormatting sqref="AS12:AS13">
    <cfRule type="cellIs" dxfId="2" priority="79" operator="greaterThan">
      <formula>30</formula>
    </cfRule>
  </conditionalFormatting>
  <conditionalFormatting sqref="AX10">
    <cfRule type="cellIs" dxfId="1" priority="89" operator="greaterThan">
      <formula>30</formula>
    </cfRule>
  </conditionalFormatting>
  <conditionalFormatting sqref="BK11 BP11 BU11">
    <cfRule type="cellIs" dxfId="0" priority="80" operator="greaterThan">
      <formula>30</formula>
    </cfRule>
  </conditionalFormatting>
  <hyperlinks>
    <hyperlink ref="U10" r:id="rId1" xr:uid="{00000000-0004-0000-0800-000000000000}"/>
  </hyperlinks>
  <printOptions horizontalCentered="1"/>
  <pageMargins left="0.7" right="0.7" top="0.75" bottom="0.75" header="0" footer="0"/>
  <pageSetup orientation="landscape"/>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Survey</vt:lpstr>
      <vt:lpstr>RTU1</vt:lpstr>
      <vt:lpstr>RTU2</vt:lpstr>
      <vt:lpstr>RTU3</vt:lpstr>
      <vt:lpstr>RTU4</vt:lpstr>
      <vt:lpstr>RTU5</vt:lpstr>
      <vt:lpstr>RTU6</vt:lpstr>
      <vt:lpstr>BR EF</vt:lpstr>
      <vt:lpstr>Store Data</vt:lpstr>
      <vt:lpstr>Drop Menus</vt:lpstr>
      <vt:lpstr>SYNEXIS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National TAB</cp:lastModifiedBy>
  <dcterms:modified xsi:type="dcterms:W3CDTF">2023-08-14T19:42:07Z</dcterms:modified>
</cp:coreProperties>
</file>